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LANUV\Abt3\FB32\Akten\01 Stofflicher Bodenschutz\04 Wirkungen Gefahrenbeurteilung\1_PAK_NRW_Arbeitshilfe_2022\09_Veröffentlichungen\LANUV-Arbeitsblatt\"/>
    </mc:Choice>
  </mc:AlternateContent>
  <bookViews>
    <workbookView xWindow="0" yWindow="0" windowWidth="19200" windowHeight="8265" activeTab="2"/>
  </bookViews>
  <sheets>
    <sheet name="1Prüfung PAK16-TEQ(rv-Gehalte)" sheetId="13" r:id="rId1"/>
    <sheet name="2Prüfung PAK16-TEQ(rv-Anteile%)" sheetId="10" r:id="rId2"/>
    <sheet name="3gebietstypische Betrachtung" sheetId="1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3" l="1"/>
  <c r="E24" i="10"/>
  <c r="O22" i="15"/>
  <c r="H22" i="15" l="1"/>
  <c r="M21" i="15"/>
  <c r="L20" i="15"/>
  <c r="K20" i="15"/>
  <c r="J20" i="15"/>
  <c r="G20" i="15"/>
  <c r="C20" i="15"/>
  <c r="E20" i="15" s="1"/>
  <c r="L19" i="15"/>
  <c r="K19" i="15"/>
  <c r="J19" i="15"/>
  <c r="G19" i="15"/>
  <c r="C19" i="15" s="1"/>
  <c r="E19" i="15" s="1"/>
  <c r="L18" i="15"/>
  <c r="K18" i="15"/>
  <c r="J18" i="15"/>
  <c r="G18" i="15"/>
  <c r="C18" i="15" s="1"/>
  <c r="E18" i="15" s="1"/>
  <c r="L17" i="15"/>
  <c r="J17" i="15"/>
  <c r="K17" i="15" s="1"/>
  <c r="G17" i="15"/>
  <c r="E12" i="15"/>
  <c r="L16" i="15"/>
  <c r="K16" i="15"/>
  <c r="J16" i="15"/>
  <c r="G16" i="15"/>
  <c r="C16" i="15" s="1"/>
  <c r="E16" i="15" s="1"/>
  <c r="L15" i="15"/>
  <c r="K15" i="15"/>
  <c r="J15" i="15"/>
  <c r="G15" i="15"/>
  <c r="C15" i="15" s="1"/>
  <c r="E15" i="15" s="1"/>
  <c r="L14" i="15"/>
  <c r="K14" i="15"/>
  <c r="J14" i="15"/>
  <c r="G14" i="15"/>
  <c r="C14" i="15" s="1"/>
  <c r="E14" i="15" s="1"/>
  <c r="L13" i="15"/>
  <c r="K13" i="15"/>
  <c r="J13" i="15"/>
  <c r="G13" i="15"/>
  <c r="C13" i="15" s="1"/>
  <c r="G12" i="15"/>
  <c r="G11" i="15"/>
  <c r="G10" i="15"/>
  <c r="G9" i="15"/>
  <c r="E9" i="15"/>
  <c r="G8" i="15"/>
  <c r="G7" i="15"/>
  <c r="G6" i="15"/>
  <c r="G5" i="15"/>
  <c r="E5" i="15"/>
  <c r="L22" i="15" l="1"/>
  <c r="H27" i="15" s="1"/>
  <c r="M27" i="15" s="1"/>
  <c r="G27" i="15"/>
  <c r="K27" i="15"/>
  <c r="B27" i="15"/>
  <c r="C27" i="15" s="1"/>
  <c r="K22" i="15"/>
  <c r="C22" i="15"/>
  <c r="E10" i="15"/>
  <c r="E11" i="15"/>
  <c r="E13" i="15"/>
  <c r="E17" i="15"/>
  <c r="E7" i="15"/>
  <c r="E6" i="15"/>
  <c r="E8" i="15"/>
  <c r="K20" i="13" l="1"/>
  <c r="K19" i="13"/>
  <c r="K18" i="13"/>
  <c r="K17" i="13"/>
  <c r="K16" i="13"/>
  <c r="K15" i="13"/>
  <c r="K14" i="13"/>
  <c r="K13" i="13"/>
  <c r="C22" i="13"/>
  <c r="I21" i="13"/>
  <c r="M21" i="10"/>
  <c r="M21" i="13"/>
  <c r="K27" i="13" l="1"/>
  <c r="B27" i="13"/>
  <c r="C27" i="13" s="1"/>
  <c r="C25" i="13"/>
  <c r="C24" i="13"/>
  <c r="I20" i="13"/>
  <c r="G20" i="13"/>
  <c r="E20" i="13"/>
  <c r="I19" i="13"/>
  <c r="G19" i="13"/>
  <c r="E19" i="13"/>
  <c r="I18" i="13"/>
  <c r="G18" i="13"/>
  <c r="E18" i="13"/>
  <c r="I17" i="13"/>
  <c r="G17" i="13"/>
  <c r="E17" i="13"/>
  <c r="I16" i="13"/>
  <c r="G16" i="13"/>
  <c r="E16" i="13"/>
  <c r="I15" i="13"/>
  <c r="G15" i="13"/>
  <c r="E15" i="13"/>
  <c r="I14" i="13"/>
  <c r="G14" i="13"/>
  <c r="E14" i="13"/>
  <c r="I13" i="13"/>
  <c r="G13" i="13"/>
  <c r="E13" i="13"/>
  <c r="G12" i="13"/>
  <c r="E12" i="13"/>
  <c r="G11" i="13"/>
  <c r="E11" i="13"/>
  <c r="G10" i="13"/>
  <c r="E10" i="13"/>
  <c r="G9" i="13"/>
  <c r="E9" i="13"/>
  <c r="G8" i="13"/>
  <c r="E8" i="13"/>
  <c r="G7" i="13"/>
  <c r="E7" i="13"/>
  <c r="G6" i="13"/>
  <c r="E6" i="13"/>
  <c r="G5" i="13"/>
  <c r="E5" i="13"/>
  <c r="G22" i="13" l="1"/>
  <c r="G27" i="13"/>
  <c r="H14" i="13" l="1"/>
  <c r="L14" i="13" s="1"/>
  <c r="E25" i="13"/>
  <c r="K22" i="13"/>
  <c r="H19" i="13"/>
  <c r="L19" i="13" s="1"/>
  <c r="H17" i="13"/>
  <c r="L17" i="13" s="1"/>
  <c r="H9" i="13"/>
  <c r="H20" i="13"/>
  <c r="L20" i="13" s="1"/>
  <c r="H16" i="13"/>
  <c r="L16" i="13" s="1"/>
  <c r="H11" i="13"/>
  <c r="H12" i="13"/>
  <c r="H10" i="13"/>
  <c r="H6" i="13"/>
  <c r="H18" i="13"/>
  <c r="L18" i="13" s="1"/>
  <c r="H15" i="13"/>
  <c r="L15" i="13" s="1"/>
  <c r="H5" i="13"/>
  <c r="H13" i="13"/>
  <c r="L13" i="13" s="1"/>
  <c r="H7" i="13"/>
  <c r="H8" i="13"/>
  <c r="L22" i="13" l="1"/>
  <c r="H27" i="13" s="1"/>
  <c r="M27" i="13" s="1"/>
  <c r="H22" i="13"/>
  <c r="J20" i="10"/>
  <c r="J19" i="10"/>
  <c r="J18" i="10"/>
  <c r="J17" i="10"/>
  <c r="J16" i="10"/>
  <c r="J15" i="10"/>
  <c r="J14" i="10"/>
  <c r="J13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C25" i="10"/>
  <c r="C24" i="10"/>
  <c r="C22" i="10"/>
  <c r="G20" i="10" l="1"/>
  <c r="K19" i="10"/>
  <c r="G19" i="10"/>
  <c r="G18" i="10"/>
  <c r="K17" i="10"/>
  <c r="G17" i="10"/>
  <c r="G16" i="10"/>
  <c r="K15" i="10"/>
  <c r="G15" i="10"/>
  <c r="G14" i="10"/>
  <c r="G13" i="10"/>
  <c r="G12" i="10"/>
  <c r="G11" i="10"/>
  <c r="G10" i="10"/>
  <c r="G9" i="10"/>
  <c r="G8" i="10"/>
  <c r="G7" i="10"/>
  <c r="G6" i="10"/>
  <c r="G5" i="10"/>
  <c r="G27" i="10" l="1"/>
  <c r="G22" i="10"/>
  <c r="K14" i="10"/>
  <c r="K18" i="10"/>
  <c r="K16" i="10"/>
  <c r="K20" i="10"/>
  <c r="E25" i="10" l="1"/>
  <c r="H9" i="10"/>
  <c r="H11" i="10"/>
  <c r="H5" i="10"/>
  <c r="H15" i="10"/>
  <c r="L15" i="10" s="1"/>
  <c r="H8" i="10"/>
  <c r="H12" i="10"/>
  <c r="H10" i="10"/>
  <c r="H6" i="10"/>
  <c r="H18" i="10"/>
  <c r="L18" i="10" s="1"/>
  <c r="H14" i="10"/>
  <c r="L14" i="10" s="1"/>
  <c r="H7" i="10"/>
  <c r="H16" i="10"/>
  <c r="L16" i="10" s="1"/>
  <c r="H20" i="10"/>
  <c r="L20" i="10" s="1"/>
  <c r="H13" i="10"/>
  <c r="H19" i="10"/>
  <c r="L19" i="10" s="1"/>
  <c r="H17" i="10"/>
  <c r="L17" i="10" s="1"/>
  <c r="H22" i="10" l="1"/>
  <c r="K13" i="10" l="1"/>
  <c r="L13" i="10"/>
  <c r="L22" i="10" s="1"/>
  <c r="H27" i="10" s="1"/>
  <c r="M27" i="10" s="1"/>
  <c r="K22" i="10" l="1"/>
  <c r="B27" i="10"/>
  <c r="C27" i="10" s="1"/>
  <c r="K27" i="10"/>
</calcChain>
</file>

<file path=xl/comments1.xml><?xml version="1.0" encoding="utf-8"?>
<comments xmlns="http://schemas.openxmlformats.org/spreadsheetml/2006/main">
  <authors>
    <author>Roth, Dr., Philipp</author>
    <author>Monika Machtolf</author>
  </authors>
  <commentList>
    <comment ref="C4" authorId="0" shapeId="0">
      <text>
        <r>
          <rPr>
            <b/>
            <sz val="9"/>
            <color indexed="10"/>
            <rFont val="Segoe UI"/>
            <family val="2"/>
          </rPr>
          <t>In diese Spalte Messwerte PAK (in mg/kg) eintragen!</t>
        </r>
      </text>
    </comment>
    <comment ref="E4" authorId="1" shapeId="0">
      <text>
        <r>
          <rPr>
            <sz val="9"/>
            <color indexed="81"/>
            <rFont val="Segoe UI"/>
            <family val="2"/>
          </rPr>
          <t xml:space="preserve">Diese Spalte </t>
        </r>
        <r>
          <rPr>
            <u/>
            <sz val="9"/>
            <color indexed="81"/>
            <rFont val="Segoe UI"/>
            <family val="2"/>
          </rPr>
          <t>berechnet</t>
        </r>
        <r>
          <rPr>
            <sz val="9"/>
            <color indexed="81"/>
            <rFont val="Segoe UI"/>
            <family val="2"/>
          </rPr>
          <t xml:space="preserve"> die "Maximalen Vielfachen in Bezug auf BaP" (wird nicht zwingend benötigt)</t>
        </r>
      </text>
    </comment>
    <comment ref="H4" authorId="1" shapeId="0">
      <text>
        <r>
          <rPr>
            <sz val="9"/>
            <color indexed="81"/>
            <rFont val="Segoe UI"/>
            <family val="2"/>
          </rPr>
          <t xml:space="preserve">Diese Spalte </t>
        </r>
        <r>
          <rPr>
            <u/>
            <sz val="9"/>
            <color indexed="81"/>
            <rFont val="Segoe UI"/>
            <family val="2"/>
          </rPr>
          <t>berechnet</t>
        </r>
        <r>
          <rPr>
            <sz val="9"/>
            <color indexed="81"/>
            <rFont val="Segoe UI"/>
            <family val="2"/>
          </rPr>
          <t xml:space="preserve"> die Einzel-PAK TEQ (in mg/kg) (wird nicht zwingend benötigt)</t>
        </r>
      </text>
    </comment>
    <comment ref="I4" authorId="0" shapeId="0">
      <text>
        <r>
          <rPr>
            <sz val="9"/>
            <color indexed="81"/>
            <rFont val="Segoe UI"/>
            <family val="2"/>
          </rPr>
          <t xml:space="preserve">Diese Spalte </t>
        </r>
        <r>
          <rPr>
            <u/>
            <sz val="9"/>
            <color indexed="81"/>
            <rFont val="Segoe UI"/>
            <family val="2"/>
          </rPr>
          <t>berechnet</t>
        </r>
        <r>
          <rPr>
            <sz val="9"/>
            <color indexed="81"/>
            <rFont val="Segoe UI"/>
            <family val="2"/>
          </rPr>
          <t xml:space="preserve"> den resorptionsverfügbaren Anteil in %</t>
        </r>
      </text>
    </comment>
    <comment ref="J4" authorId="1" shapeId="0">
      <text>
        <r>
          <rPr>
            <b/>
            <sz val="9"/>
            <color indexed="10"/>
            <rFont val="Segoe UI"/>
            <family val="2"/>
          </rPr>
          <t>In diese Spalte  Messwerte resorptionsverfügbare Gehalte (in mg/kg) eintragen!</t>
        </r>
      </text>
    </comment>
    <comment ref="K4" authorId="0" shapeId="0">
      <text>
        <r>
          <rPr>
            <sz val="9"/>
            <color indexed="81"/>
            <rFont val="Segoe UI"/>
            <family val="2"/>
          </rPr>
          <t xml:space="preserve">Diese Spalte </t>
        </r>
        <r>
          <rPr>
            <u/>
            <sz val="9"/>
            <color indexed="81"/>
            <rFont val="Segoe UI"/>
            <family val="2"/>
          </rPr>
          <t>berechnet</t>
        </r>
        <r>
          <rPr>
            <sz val="9"/>
            <color indexed="81"/>
            <rFont val="Segoe UI"/>
            <family val="2"/>
          </rPr>
          <t xml:space="preserve"> die Einzel-PAK TEQrv (in mg/kg)
</t>
        </r>
      </text>
    </comment>
    <comment ref="G22" authorId="1" shapeId="0">
      <text>
        <r>
          <rPr>
            <sz val="9"/>
            <color indexed="81"/>
            <rFont val="Segoe UI"/>
            <family val="2"/>
          </rPr>
          <t xml:space="preserve">Diese Zelle </t>
        </r>
        <r>
          <rPr>
            <u/>
            <sz val="9"/>
            <color indexed="81"/>
            <rFont val="Segoe UI"/>
            <family val="2"/>
          </rPr>
          <t xml:space="preserve">berechnet </t>
        </r>
        <r>
          <rPr>
            <sz val="9"/>
            <color indexed="81"/>
            <rFont val="Segoe UI"/>
            <family val="2"/>
          </rPr>
          <t>die Summe PAK16-TEQ (in mg/kg)</t>
        </r>
      </text>
    </comment>
    <comment ref="M22" authorId="1" shapeId="0">
      <text>
        <r>
          <rPr>
            <b/>
            <sz val="9"/>
            <color indexed="10"/>
            <rFont val="Segoe UI"/>
            <family val="2"/>
          </rPr>
          <t>UNBEDINGT!!!
in dieses Feld den Beurteilungswert 
1,3 (KiSpi) oder 
2,6 (WG / P+F) eintragen
oder eigenen Wert aus nutzungsabhängiger Exposition</t>
        </r>
      </text>
    </comment>
    <comment ref="C24" authorId="1" shapeId="0">
      <text>
        <r>
          <rPr>
            <sz val="9"/>
            <color indexed="81"/>
            <rFont val="Segoe UI"/>
            <family val="2"/>
          </rPr>
          <t>In dieser Zelle wird die Untergrenze für die ausgewählte Nutzung berechnet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Untergrenze </t>
        </r>
        <r>
          <rPr>
            <u/>
            <sz val="9"/>
            <color indexed="81"/>
            <rFont val="Segoe UI"/>
            <family val="2"/>
          </rPr>
          <t>über</t>
        </r>
        <r>
          <rPr>
            <sz val="9"/>
            <color indexed="81"/>
            <rFont val="Segoe UI"/>
            <family val="2"/>
          </rPr>
          <t xml:space="preserve">schritten: RV-Messung hat Relevanz
Untergrenze </t>
        </r>
        <r>
          <rPr>
            <u/>
            <sz val="9"/>
            <color indexed="81"/>
            <rFont val="Segoe UI"/>
            <family val="2"/>
          </rPr>
          <t>unter</t>
        </r>
        <r>
          <rPr>
            <sz val="9"/>
            <color indexed="81"/>
            <rFont val="Segoe UI"/>
            <family val="2"/>
          </rPr>
          <t>schritten:  RV keine Relevanz</t>
        </r>
      </text>
    </comment>
    <comment ref="C25" authorId="1" shapeId="0">
      <text>
        <r>
          <rPr>
            <sz val="9"/>
            <color indexed="81"/>
            <rFont val="Segoe UI"/>
            <family val="2"/>
          </rPr>
          <t xml:space="preserve">In dieser Zelle wird die Obergrenze für die ausgewählte Nutzung </t>
        </r>
        <r>
          <rPr>
            <u/>
            <sz val="9"/>
            <color indexed="81"/>
            <rFont val="Segoe UI"/>
            <family val="2"/>
          </rPr>
          <t>berechnet</t>
        </r>
      </text>
    </comment>
    <comment ref="E25" authorId="1" shapeId="0">
      <text>
        <r>
          <rPr>
            <sz val="9"/>
            <color indexed="81"/>
            <rFont val="Segoe UI"/>
            <family val="2"/>
          </rPr>
          <t xml:space="preserve">Obergrenze </t>
        </r>
        <r>
          <rPr>
            <u/>
            <sz val="9"/>
            <color indexed="81"/>
            <rFont val="Segoe UI"/>
            <family val="2"/>
          </rPr>
          <t>über</t>
        </r>
        <r>
          <rPr>
            <sz val="9"/>
            <color indexed="81"/>
            <rFont val="Segoe UI"/>
            <family val="2"/>
          </rPr>
          <t xml:space="preserve">schritten: RV hat keine Relevanz
Obergrenze </t>
        </r>
        <r>
          <rPr>
            <u/>
            <sz val="9"/>
            <color indexed="81"/>
            <rFont val="Segoe UI"/>
            <family val="2"/>
          </rPr>
          <t>unter</t>
        </r>
        <r>
          <rPr>
            <sz val="9"/>
            <color indexed="81"/>
            <rFont val="Segoe UI"/>
            <family val="2"/>
          </rPr>
          <t>schritten:  RV hat Relevanz</t>
        </r>
      </text>
    </comment>
    <comment ref="C27" authorId="1" shapeId="0">
      <text>
        <r>
          <rPr>
            <sz val="9"/>
            <color indexed="81"/>
            <rFont val="Segoe UI"/>
            <family val="2"/>
          </rPr>
          <t xml:space="preserve">Diese Zelle </t>
        </r>
        <r>
          <rPr>
            <u/>
            <sz val="9"/>
            <color indexed="81"/>
            <rFont val="Segoe UI"/>
            <family val="2"/>
          </rPr>
          <t>zählt</t>
        </r>
        <r>
          <rPr>
            <sz val="9"/>
            <color indexed="81"/>
            <rFont val="Segoe UI"/>
            <family val="2"/>
          </rPr>
          <t xml:space="preserve"> die PAK mit gemessener RV</t>
        </r>
      </text>
    </comment>
    <comment ref="H27" authorId="1" shapeId="0">
      <text>
        <r>
          <rPr>
            <sz val="9"/>
            <color indexed="81"/>
            <rFont val="Segoe UI"/>
            <family val="2"/>
          </rPr>
          <t xml:space="preserve">Diese Zelle </t>
        </r>
        <r>
          <rPr>
            <u/>
            <sz val="9"/>
            <color indexed="81"/>
            <rFont val="Segoe UI"/>
            <family val="2"/>
          </rPr>
          <t>berechnet</t>
        </r>
        <r>
          <rPr>
            <sz val="9"/>
            <color indexed="81"/>
            <rFont val="Segoe UI"/>
            <family val="2"/>
          </rPr>
          <t xml:space="preserve"> den Anteil der PAK-TEQrv an der Summe PAK-TEQ</t>
        </r>
      </text>
    </comment>
    <comment ref="K27" authorId="1" shapeId="0">
      <text>
        <r>
          <rPr>
            <sz val="9"/>
            <color indexed="81"/>
            <rFont val="Segoe UI"/>
            <family val="2"/>
          </rPr>
          <t xml:space="preserve">Diese Zelle </t>
        </r>
        <r>
          <rPr>
            <u/>
            <sz val="9"/>
            <color indexed="81"/>
            <rFont val="Segoe UI"/>
            <family val="2"/>
          </rPr>
          <t>berechnet</t>
        </r>
        <r>
          <rPr>
            <sz val="9"/>
            <color indexed="81"/>
            <rFont val="Segoe UI"/>
            <family val="2"/>
          </rPr>
          <t xml:space="preserve"> die Summe PAK-TEQrv</t>
        </r>
      </text>
    </comment>
    <comment ref="M27" authorId="1" shapeId="0">
      <text>
        <r>
          <rPr>
            <sz val="9"/>
            <color indexed="81"/>
            <rFont val="Segoe UI"/>
            <family val="2"/>
          </rPr>
          <t>Diese Zelle</t>
        </r>
        <r>
          <rPr>
            <u/>
            <sz val="9"/>
            <color indexed="81"/>
            <rFont val="Segoe UI"/>
            <family val="2"/>
          </rPr>
          <t xml:space="preserve"> berechnet</t>
        </r>
        <r>
          <rPr>
            <sz val="9"/>
            <color indexed="81"/>
            <rFont val="Segoe UI"/>
            <family val="2"/>
          </rPr>
          <t xml:space="preserve"> den Beurteilungswert für die Summe der PAK-TEQrv (berücksichtigt Anteil der untersuchten PAKrv)</t>
        </r>
      </text>
    </comment>
  </commentList>
</comments>
</file>

<file path=xl/comments2.xml><?xml version="1.0" encoding="utf-8"?>
<comments xmlns="http://schemas.openxmlformats.org/spreadsheetml/2006/main">
  <authors>
    <author>Roth, Dr., Philipp</author>
    <author>Monika Machtolf</author>
  </authors>
  <commentList>
    <comment ref="C5" authorId="0" shapeId="0">
      <text>
        <r>
          <rPr>
            <b/>
            <sz val="9"/>
            <color indexed="10"/>
            <rFont val="Segoe UI"/>
            <family val="2"/>
          </rPr>
          <t>In diese Spalte die Messwerte PAK (in mg/kg) eintragen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I13" authorId="1" shapeId="0">
      <text>
        <r>
          <rPr>
            <b/>
            <sz val="9"/>
            <color indexed="10"/>
            <rFont val="Segoe UI"/>
            <family val="2"/>
          </rPr>
          <t>In diese Spalte muss der statistisch ermittelte gebietstypische RV-Anteil in % eingetragen (mind. BaP, max. PAK8) werden</t>
        </r>
      </text>
    </comment>
    <comment ref="M22" authorId="1" shapeId="0">
      <text>
        <r>
          <rPr>
            <b/>
            <sz val="9"/>
            <color indexed="10"/>
            <rFont val="Segoe UI"/>
            <family val="2"/>
          </rPr>
          <t>UNBEDINGT!!!
in dieses Feld den Beurteilungswert 
1,3 (KiSpi) oder 
2,6 (WG / P+F) eintragen
oder eigenen Wert aus nutzungsabhängiger Exposition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Monika Machtolf</author>
  </authors>
  <commentList>
    <comment ref="H13" authorId="0" shapeId="0">
      <text>
        <r>
          <rPr>
            <b/>
            <sz val="9"/>
            <color indexed="10"/>
            <rFont val="Segoe UI"/>
            <family val="2"/>
          </rPr>
          <t xml:space="preserve">in diese Spalte sind repräsentative Daten zu den TEQ-Anteilen einzutragen
</t>
        </r>
      </text>
    </comment>
    <comment ref="I13" authorId="0" shapeId="0">
      <text>
        <r>
          <rPr>
            <b/>
            <sz val="9"/>
            <color indexed="10"/>
            <rFont val="Segoe UI"/>
            <family val="2"/>
          </rPr>
          <t>In diese Spalte muss der ermittelte RV-Anteil in % eingetragen werden</t>
        </r>
      </text>
    </comment>
    <comment ref="G22" authorId="0" shapeId="0">
      <text>
        <r>
          <rPr>
            <b/>
            <sz val="9"/>
            <color indexed="10"/>
            <rFont val="Segoe UI"/>
            <family val="2"/>
          </rPr>
          <t>ZWINGEND:
Hier muss zwingend die repräsentative Summe PAK16TEQ eingetragen werden!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22" authorId="0" shapeId="0">
      <text>
        <r>
          <rPr>
            <b/>
            <sz val="9"/>
            <color indexed="10"/>
            <rFont val="Segoe UI"/>
            <family val="2"/>
          </rPr>
          <t>UNBEDINGT!!!
in dieses Feld den Beurteilungswert 
1,3 (KiSpi) oder 
2,6 (WG / P+F) eintragen
oder eigenen Wert aus nutzungsabhängiger Exposition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22" authorId="0" shapeId="0">
      <text>
        <r>
          <rPr>
            <b/>
            <sz val="9"/>
            <color indexed="10"/>
            <rFont val="Segoe UI"/>
            <family val="2"/>
          </rPr>
          <t>Wenn Informationen zur nutzungsabhängigen Exposition vorliegen, kann hier der Expositionsfaktor eingetragen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<sst xmlns="http://schemas.openxmlformats.org/spreadsheetml/2006/main" count="253" uniqueCount="93">
  <si>
    <t>TEF (OPPTS 1992 / FoBiG 1999)</t>
  </si>
  <si>
    <t>PAK-TEQ (mg/kg)</t>
  </si>
  <si>
    <t>Naphthalin</t>
  </si>
  <si>
    <t>Naph</t>
  </si>
  <si>
    <t>Acenaphtylen</t>
  </si>
  <si>
    <t>Acy</t>
  </si>
  <si>
    <t>Acenaphthen</t>
  </si>
  <si>
    <t>Ace</t>
  </si>
  <si>
    <t>Fluoren</t>
  </si>
  <si>
    <t>Flu</t>
  </si>
  <si>
    <t>Phenanthren</t>
  </si>
  <si>
    <t>Phen</t>
  </si>
  <si>
    <t>Anthracen</t>
  </si>
  <si>
    <t>Anth</t>
  </si>
  <si>
    <t>Fluoranthen</t>
  </si>
  <si>
    <t>FluA</t>
  </si>
  <si>
    <t>Pyren</t>
  </si>
  <si>
    <t>Pyr</t>
  </si>
  <si>
    <t>BaA</t>
  </si>
  <si>
    <t>Chrysen</t>
  </si>
  <si>
    <t>Chry</t>
  </si>
  <si>
    <t>Benzo(b)fluoranthen</t>
  </si>
  <si>
    <t>BbF</t>
  </si>
  <si>
    <t>Benzo(k)fluoranthen</t>
  </si>
  <si>
    <t>BkF</t>
  </si>
  <si>
    <t>Benzo(a)pyren</t>
  </si>
  <si>
    <t>BaP</t>
  </si>
  <si>
    <t>Benzo(ghi)perylen</t>
  </si>
  <si>
    <t>BghiP</t>
  </si>
  <si>
    <t>Indeno(1,2,3 cd)pyren</t>
  </si>
  <si>
    <t>I123P</t>
  </si>
  <si>
    <t>DBahA</t>
  </si>
  <si>
    <t>mg/kg</t>
  </si>
  <si>
    <t>Summe Auswahl</t>
  </si>
  <si>
    <t>Maximales Vielfaches bezogen auf BaP</t>
  </si>
  <si>
    <t>Parameter</t>
  </si>
  <si>
    <t>Messwerte</t>
  </si>
  <si>
    <t>DU: Resorptionsverfügbarkeit</t>
  </si>
  <si>
    <r>
      <t>PAK</t>
    </r>
    <r>
      <rPr>
        <b/>
        <vertAlign val="subscript"/>
        <sz val="11"/>
        <rFont val="Calibri"/>
        <family val="2"/>
        <scheme val="minor"/>
      </rPr>
      <t>rv</t>
    </r>
    <r>
      <rPr>
        <b/>
        <sz val="11"/>
        <rFont val="Calibri"/>
        <family val="2"/>
        <scheme val="minor"/>
      </rPr>
      <t xml:space="preserve"> (mg/kg)</t>
    </r>
  </si>
  <si>
    <t>Bewertung</t>
  </si>
  <si>
    <r>
      <t>PAK-TEQ</t>
    </r>
    <r>
      <rPr>
        <b/>
        <vertAlign val="subscript"/>
        <sz val="11"/>
        <rFont val="Calibri"/>
        <family val="2"/>
        <scheme val="minor"/>
      </rPr>
      <t>rv</t>
    </r>
    <r>
      <rPr>
        <b/>
        <sz val="11"/>
        <rFont val="Calibri"/>
        <family val="2"/>
        <scheme val="minor"/>
      </rPr>
      <t xml:space="preserve"> (mg/kg)</t>
    </r>
  </si>
  <si>
    <t>Kürzel</t>
  </si>
  <si>
    <t>Prüfschritte: orientierende Untersuchung</t>
  </si>
  <si>
    <t>Beurteilungs-wert (mg/kg)</t>
  </si>
  <si>
    <t>Spalte 1</t>
  </si>
  <si>
    <t>Spalte 2</t>
  </si>
  <si>
    <t>Spalte 3</t>
  </si>
  <si>
    <t>Spalte 4</t>
  </si>
  <si>
    <t>Spalte 5</t>
  </si>
  <si>
    <t>Spalte 6</t>
  </si>
  <si>
    <t>Spalte 7</t>
  </si>
  <si>
    <t>Spalte 8</t>
  </si>
  <si>
    <t>Spalte 9</t>
  </si>
  <si>
    <t>Spalte 10</t>
  </si>
  <si>
    <t>Spalte 11</t>
  </si>
  <si>
    <t>Spalte 12</t>
  </si>
  <si>
    <t>Spalte 13</t>
  </si>
  <si>
    <t>Probe xx (mg/kg)</t>
  </si>
  <si>
    <t>Vielfaches der Messwerte zu BaP</t>
  </si>
  <si>
    <t>Dibenz(ah)anthracen</t>
  </si>
  <si>
    <t>Benz(a)anthracen</t>
  </si>
  <si>
    <r>
      <t>Summe PAK</t>
    </r>
    <r>
      <rPr>
        <b/>
        <vertAlign val="subscript"/>
        <sz val="11"/>
        <rFont val="Calibri"/>
        <family val="2"/>
        <scheme val="minor"/>
      </rPr>
      <t>16</t>
    </r>
  </si>
  <si>
    <r>
      <t xml:space="preserve">
Anteil an </t>
    </r>
    <r>
      <rPr>
        <b/>
        <sz val="11"/>
        <rFont val="Calibri"/>
        <family val="2"/>
      </rPr>
      <t>Σ</t>
    </r>
    <r>
      <rPr>
        <b/>
        <sz val="11"/>
        <rFont val="Calibri"/>
        <family val="2"/>
        <scheme val="minor"/>
      </rPr>
      <t>PAK-TEQ (%)</t>
    </r>
  </si>
  <si>
    <r>
      <t>PAK</t>
    </r>
    <r>
      <rPr>
        <b/>
        <vertAlign val="subscript"/>
        <sz val="11"/>
        <rFont val="Calibri"/>
        <family val="2"/>
        <scheme val="minor"/>
      </rPr>
      <t>rv 
(%)</t>
    </r>
  </si>
  <si>
    <r>
      <t xml:space="preserve">Anteil an </t>
    </r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Calibri"/>
        <family val="2"/>
        <scheme val="minor"/>
      </rPr>
      <t>PAK</t>
    </r>
    <r>
      <rPr>
        <b/>
        <vertAlign val="subscript"/>
        <sz val="11"/>
        <color theme="1"/>
        <rFont val="Calibri"/>
        <family val="2"/>
        <scheme val="minor"/>
      </rPr>
      <t>16</t>
    </r>
    <r>
      <rPr>
        <b/>
        <sz val="11"/>
        <color theme="1"/>
        <rFont val="Calibri"/>
        <family val="2"/>
        <scheme val="minor"/>
      </rPr>
      <t>-TEQ (RV gemessen) (%)</t>
    </r>
  </si>
  <si>
    <t xml:space="preserve">Untergrenze Relevanz </t>
  </si>
  <si>
    <t xml:space="preserve">Obergrenze Relevanz </t>
  </si>
  <si>
    <t>Expositionsfaktor</t>
  </si>
  <si>
    <t>Spalte 14</t>
  </si>
  <si>
    <t>Spalte 15</t>
  </si>
  <si>
    <t>Expofaktor</t>
  </si>
  <si>
    <t>BW</t>
  </si>
  <si>
    <t>Legende</t>
  </si>
  <si>
    <t>DU</t>
  </si>
  <si>
    <t>Detailuntersuchung</t>
  </si>
  <si>
    <t>Kommentar rot</t>
  </si>
  <si>
    <t>Kommentar schwarz</t>
  </si>
  <si>
    <r>
      <t xml:space="preserve">in diesen </t>
    </r>
    <r>
      <rPr>
        <u/>
        <sz val="11"/>
        <color theme="1"/>
        <rFont val="Calibri"/>
        <family val="2"/>
        <scheme val="minor"/>
      </rPr>
      <t>Spalten</t>
    </r>
    <r>
      <rPr>
        <sz val="11"/>
        <color theme="1"/>
        <rFont val="Calibri"/>
        <family val="2"/>
        <scheme val="minor"/>
      </rPr>
      <t xml:space="preserve"> ist etwas einzutragen</t>
    </r>
  </si>
  <si>
    <r>
      <t xml:space="preserve">in diesen </t>
    </r>
    <r>
      <rPr>
        <u/>
        <sz val="11"/>
        <color theme="1"/>
        <rFont val="Calibri"/>
        <family val="2"/>
        <scheme val="minor"/>
      </rPr>
      <t>Spalten</t>
    </r>
    <r>
      <rPr>
        <sz val="11"/>
        <color theme="1"/>
        <rFont val="Calibri"/>
        <family val="2"/>
        <scheme val="minor"/>
      </rPr>
      <t xml:space="preserve"> wird ein (Zwischen-)Ergebnis berechnet</t>
    </r>
  </si>
  <si>
    <t>RV</t>
  </si>
  <si>
    <t>Resorptionsverfügbarkeit</t>
  </si>
  <si>
    <t>TEF</t>
  </si>
  <si>
    <t>Toxizitätsäquivalenzfaktor</t>
  </si>
  <si>
    <t>TEQ</t>
  </si>
  <si>
    <t>Toxizitätsäquivalente</t>
  </si>
  <si>
    <t>n.b.</t>
  </si>
  <si>
    <t>nicht bestimmt</t>
  </si>
  <si>
    <r>
      <t xml:space="preserve">in diese </t>
    </r>
    <r>
      <rPr>
        <u/>
        <sz val="11"/>
        <color theme="1"/>
        <rFont val="Calibri"/>
        <family val="2"/>
        <scheme val="minor"/>
      </rPr>
      <t>Zellen</t>
    </r>
    <r>
      <rPr>
        <sz val="11"/>
        <color theme="1"/>
        <rFont val="Calibri"/>
        <family val="2"/>
        <scheme val="minor"/>
      </rPr>
      <t xml:space="preserve"> (Mess-)werte eintragen!</t>
    </r>
  </si>
  <si>
    <t>Excel-Template Blatt 3: Gebietstypische Betrachtung  bei Vorliegen von gebietstypischer PAK16 TEQ-Summe, gebietstypischen Anteilen der näher betrachteten PAK an der Toxizitätssumme und gebietstypischen RV-Anteilen der näher betrachteten PAK (vergleiche Fallbeispiel C der Arbeitshilfe)</t>
  </si>
  <si>
    <t>gBW1 (wird berechnet)</t>
  </si>
  <si>
    <r>
      <t xml:space="preserve">Excel-Template Blatt 1: Berechnung der PAK16-TEQ vor (Spalte 7) und nach RV (Spalte 11) und Abgleich mit den Beurteilungswerten bei Vorliegen von Messwerten für PAK16 (mg/kg - Spalte 3) und </t>
    </r>
    <r>
      <rPr>
        <b/>
        <u/>
        <sz val="14"/>
        <color theme="1"/>
        <rFont val="Calibri"/>
        <family val="2"/>
        <scheme val="minor"/>
      </rPr>
      <t>Messwerten für PAKrv</t>
    </r>
    <r>
      <rPr>
        <b/>
        <sz val="14"/>
        <color theme="1"/>
        <rFont val="Calibri"/>
        <family val="2"/>
        <scheme val="minor"/>
      </rPr>
      <t xml:space="preserve"> (mg/kg - Spalte 10)</t>
    </r>
  </si>
  <si>
    <r>
      <t xml:space="preserve">Excel-Template Blatt 2: Berechnung der PAK16-TEQ vor (Spalte 7) und nach RV (Spalte 11) und Abgleich mit den Beurteilungswerten bei Vorliegen von Messwerten für PAK16 (mg/kg - Spalte 3) und </t>
    </r>
    <r>
      <rPr>
        <b/>
        <u/>
        <sz val="14"/>
        <color theme="1"/>
        <rFont val="Calibri"/>
        <family val="2"/>
        <scheme val="minor"/>
      </rPr>
      <t>statistisch abgeleiteten gebietstypischen RV-Anteilen für PAKrv</t>
    </r>
    <r>
      <rPr>
        <b/>
        <sz val="14"/>
        <color theme="1"/>
        <rFont val="Calibri"/>
        <family val="2"/>
        <scheme val="minor"/>
      </rPr>
      <t xml:space="preserve"> (mg/kg - Spalte 9)</t>
    </r>
  </si>
  <si>
    <t>Beurteilungs-wert nach Expositions-faktor (mg/kg)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</si>
</sst>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0000"/>
    <numFmt numFmtId="166" formatCode="0.0"/>
    <numFmt numFmtId="167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10"/>
      <name val="Segoe U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sz val="11"/>
      <color rgb="FFFF0000"/>
      <name val="Calibri"/>
      <family val="2"/>
    </font>
    <font>
      <sz val="11"/>
      <color rgb="FF002060"/>
      <name val="Calibri"/>
      <family val="2"/>
      <scheme val="minor"/>
    </font>
    <font>
      <sz val="9"/>
      <color indexed="81"/>
      <name val="Segoe UI"/>
      <charset val="1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9"/>
      <color indexed="81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lightUp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 style="thin">
        <color indexed="64"/>
      </right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rgb="FF7030A0"/>
      </right>
      <top style="thick">
        <color rgb="FF7030A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7030A0"/>
      </top>
      <bottom style="thick">
        <color rgb="FF7030A0"/>
      </bottom>
      <diagonal/>
    </border>
    <border>
      <left style="medium">
        <color indexed="64"/>
      </left>
      <right style="medium">
        <color indexed="64"/>
      </right>
      <top style="thick">
        <color rgb="FF7030A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medium">
        <color indexed="64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 style="medium">
        <color indexed="64"/>
      </right>
      <top/>
      <bottom/>
      <diagonal/>
    </border>
    <border>
      <left style="thick">
        <color rgb="FF7030A0"/>
      </left>
      <right style="medium">
        <color indexed="64"/>
      </right>
      <top/>
      <bottom style="medium">
        <color rgb="FF7030A0"/>
      </bottom>
      <diagonal/>
    </border>
    <border>
      <left style="thick">
        <color rgb="FF7030A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207">
    <xf numFmtId="0" fontId="0" fillId="0" borderId="0" xfId="0"/>
    <xf numFmtId="0" fontId="0" fillId="2" borderId="3" xfId="0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9" fillId="6" borderId="5" xfId="0" applyFont="1" applyFill="1" applyBorder="1"/>
    <xf numFmtId="0" fontId="9" fillId="5" borderId="8" xfId="0" applyFont="1" applyFill="1" applyBorder="1"/>
    <xf numFmtId="0" fontId="11" fillId="5" borderId="8" xfId="0" applyFont="1" applyFill="1" applyBorder="1" applyAlignment="1">
      <alignment horizontal="center"/>
    </xf>
    <xf numFmtId="9" fontId="4" fillId="5" borderId="8" xfId="0" applyNumberFormat="1" applyFont="1" applyFill="1" applyBorder="1" applyAlignment="1">
      <alignment horizontal="center"/>
    </xf>
    <xf numFmtId="2" fontId="12" fillId="5" borderId="8" xfId="0" applyNumberFormat="1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9" fillId="5" borderId="9" xfId="0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9" fontId="4" fillId="5" borderId="11" xfId="0" applyNumberFormat="1" applyFont="1" applyFill="1" applyBorder="1" applyAlignment="1">
      <alignment horizontal="center"/>
    </xf>
    <xf numFmtId="2" fontId="12" fillId="5" borderId="11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9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2" fontId="15" fillId="5" borderId="7" xfId="0" applyNumberFormat="1" applyFont="1" applyFill="1" applyBorder="1" applyAlignment="1">
      <alignment horizontal="center"/>
    </xf>
    <xf numFmtId="2" fontId="11" fillId="5" borderId="8" xfId="0" applyNumberFormat="1" applyFont="1" applyFill="1" applyBorder="1" applyAlignment="1">
      <alignment horizontal="center"/>
    </xf>
    <xf numFmtId="2" fontId="11" fillId="5" borderId="11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2" fontId="9" fillId="7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5" borderId="1" xfId="0" applyFont="1" applyFill="1" applyBorder="1"/>
    <xf numFmtId="0" fontId="9" fillId="7" borderId="11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9" borderId="15" xfId="0" applyFont="1" applyFill="1" applyBorder="1" applyAlignment="1" applyProtection="1">
      <alignment horizontal="center"/>
      <protection locked="0"/>
    </xf>
    <xf numFmtId="9" fontId="5" fillId="5" borderId="7" xfId="0" applyNumberFormat="1" applyFont="1" applyFill="1" applyBorder="1" applyAlignment="1">
      <alignment horizontal="center"/>
    </xf>
    <xf numFmtId="9" fontId="12" fillId="5" borderId="8" xfId="0" applyNumberFormat="1" applyFont="1" applyFill="1" applyBorder="1" applyAlignment="1">
      <alignment horizontal="center"/>
    </xf>
    <xf numFmtId="9" fontId="12" fillId="5" borderId="11" xfId="0" applyNumberFormat="1" applyFont="1" applyFill="1" applyBorder="1" applyAlignment="1">
      <alignment horizontal="center"/>
    </xf>
    <xf numFmtId="9" fontId="5" fillId="5" borderId="3" xfId="0" applyNumberFormat="1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4" fontId="0" fillId="4" borderId="15" xfId="0" applyNumberFormat="1" applyFill="1" applyBorder="1" applyAlignment="1" applyProtection="1">
      <alignment horizontal="center"/>
      <protection locked="0"/>
    </xf>
    <xf numFmtId="4" fontId="9" fillId="4" borderId="15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left" vertical="center" wrapText="1"/>
    </xf>
    <xf numFmtId="0" fontId="9" fillId="10" borderId="10" xfId="0" applyFont="1" applyFill="1" applyBorder="1"/>
    <xf numFmtId="0" fontId="0" fillId="10" borderId="11" xfId="0" applyFill="1" applyBorder="1"/>
    <xf numFmtId="1" fontId="0" fillId="10" borderId="11" xfId="0" applyNumberFormat="1" applyFill="1" applyBorder="1" applyAlignment="1">
      <alignment horizontal="center"/>
    </xf>
    <xf numFmtId="0" fontId="0" fillId="10" borderId="9" xfId="0" applyFill="1" applyBorder="1"/>
    <xf numFmtId="0" fontId="9" fillId="10" borderId="1" xfId="0" applyFont="1" applyFill="1" applyBorder="1"/>
    <xf numFmtId="0" fontId="0" fillId="10" borderId="8" xfId="0" applyFill="1" applyBorder="1"/>
    <xf numFmtId="0" fontId="3" fillId="0" borderId="1" xfId="0" applyFont="1" applyBorder="1" applyAlignment="1">
      <alignment horizontal="left"/>
    </xf>
    <xf numFmtId="2" fontId="5" fillId="5" borderId="1" xfId="0" applyNumberFormat="1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2" fontId="12" fillId="5" borderId="13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4" fontId="0" fillId="11" borderId="2" xfId="0" applyNumberFormat="1" applyFill="1" applyBorder="1" applyAlignment="1">
      <alignment horizontal="center"/>
    </xf>
    <xf numFmtId="2" fontId="9" fillId="6" borderId="5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9" fontId="12" fillId="6" borderId="5" xfId="0" applyNumberFormat="1" applyFont="1" applyFill="1" applyBorder="1" applyAlignment="1">
      <alignment horizontal="center"/>
    </xf>
    <xf numFmtId="2" fontId="12" fillId="6" borderId="5" xfId="0" applyNumberFormat="1" applyFont="1" applyFill="1" applyBorder="1" applyAlignment="1">
      <alignment horizontal="center"/>
    </xf>
    <xf numFmtId="2" fontId="15" fillId="7" borderId="3" xfId="0" applyNumberFormat="1" applyFont="1" applyFill="1" applyBorder="1" applyAlignment="1">
      <alignment horizontal="center"/>
    </xf>
    <xf numFmtId="2" fontId="9" fillId="7" borderId="3" xfId="0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9" fontId="4" fillId="6" borderId="14" xfId="0" applyNumberFormat="1" applyFont="1" applyFill="1" applyBorder="1" applyAlignment="1">
      <alignment horizontal="center"/>
    </xf>
    <xf numFmtId="2" fontId="3" fillId="6" borderId="6" xfId="0" applyNumberFormat="1" applyFont="1" applyFill="1" applyBorder="1" applyAlignment="1">
      <alignment horizontal="center"/>
    </xf>
    <xf numFmtId="2" fontId="9" fillId="5" borderId="17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9" fontId="0" fillId="5" borderId="8" xfId="0" applyNumberForma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9" fontId="0" fillId="5" borderId="3" xfId="0" applyNumberFormat="1" applyFill="1" applyBorder="1" applyAlignment="1">
      <alignment horizontal="center"/>
    </xf>
    <xf numFmtId="166" fontId="14" fillId="5" borderId="18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167" fontId="0" fillId="8" borderId="8" xfId="0" applyNumberFormat="1" applyFill="1" applyBorder="1" applyAlignment="1">
      <alignment horizontal="center"/>
    </xf>
    <xf numFmtId="2" fontId="0" fillId="8" borderId="8" xfId="0" applyNumberFormat="1" applyFill="1" applyBorder="1" applyAlignment="1">
      <alignment horizontal="center"/>
    </xf>
    <xf numFmtId="0" fontId="9" fillId="1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6" fillId="0" borderId="0" xfId="0" applyFont="1"/>
    <xf numFmtId="0" fontId="3" fillId="5" borderId="19" xfId="0" applyFont="1" applyFill="1" applyBorder="1" applyAlignment="1">
      <alignment horizontal="center"/>
    </xf>
    <xf numFmtId="0" fontId="14" fillId="13" borderId="3" xfId="0" applyFont="1" applyFill="1" applyBorder="1" applyAlignment="1">
      <alignment horizontal="center"/>
    </xf>
    <xf numFmtId="2" fontId="23" fillId="6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3" fillId="6" borderId="6" xfId="0" applyNumberFormat="1" applyFont="1" applyFill="1" applyBorder="1" applyAlignment="1" applyProtection="1">
      <alignment horizontal="center"/>
    </xf>
    <xf numFmtId="2" fontId="3" fillId="9" borderId="15" xfId="0" applyNumberFormat="1" applyFont="1" applyFill="1" applyBorder="1" applyAlignment="1" applyProtection="1">
      <alignment horizontal="center"/>
      <protection locked="0"/>
    </xf>
    <xf numFmtId="0" fontId="28" fillId="0" borderId="20" xfId="0" applyFont="1" applyBorder="1"/>
    <xf numFmtId="0" fontId="0" fillId="0" borderId="21" xfId="0" applyBorder="1"/>
    <xf numFmtId="0" fontId="0" fillId="0" borderId="22" xfId="0" applyBorder="1"/>
    <xf numFmtId="2" fontId="7" fillId="9" borderId="28" xfId="2" applyNumberFormat="1" applyFont="1" applyFill="1" applyBorder="1" applyAlignment="1" applyProtection="1">
      <alignment horizontal="center" wrapText="1"/>
      <protection locked="0"/>
    </xf>
    <xf numFmtId="0" fontId="14" fillId="9" borderId="29" xfId="0" applyFont="1" applyFill="1" applyBorder="1"/>
    <xf numFmtId="0" fontId="0" fillId="9" borderId="29" xfId="0" applyFill="1" applyBorder="1"/>
    <xf numFmtId="0" fontId="0" fillId="0" borderId="29" xfId="0" applyBorder="1"/>
    <xf numFmtId="0" fontId="0" fillId="0" borderId="30" xfId="0" applyBorder="1"/>
    <xf numFmtId="0" fontId="17" fillId="0" borderId="29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9" fillId="7" borderId="36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/>
    </xf>
    <xf numFmtId="10" fontId="5" fillId="8" borderId="23" xfId="1" applyNumberFormat="1" applyFont="1" applyFill="1" applyBorder="1" applyAlignment="1" applyProtection="1">
      <alignment horizontal="center"/>
    </xf>
    <xf numFmtId="164" fontId="5" fillId="8" borderId="23" xfId="1" applyNumberFormat="1" applyFont="1" applyFill="1" applyBorder="1" applyAlignment="1" applyProtection="1">
      <alignment horizontal="center"/>
    </xf>
    <xf numFmtId="164" fontId="5" fillId="8" borderId="37" xfId="1" applyNumberFormat="1" applyFont="1" applyFill="1" applyBorder="1" applyAlignment="1" applyProtection="1">
      <alignment horizontal="center"/>
    </xf>
    <xf numFmtId="0" fontId="9" fillId="7" borderId="24" xfId="0" applyFont="1" applyFill="1" applyBorder="1" applyAlignment="1">
      <alignment horizontal="center"/>
    </xf>
    <xf numFmtId="164" fontId="10" fillId="8" borderId="23" xfId="1" applyNumberFormat="1" applyFont="1" applyFill="1" applyBorder="1" applyAlignment="1" applyProtection="1">
      <alignment horizontal="center"/>
    </xf>
    <xf numFmtId="164" fontId="5" fillId="8" borderId="38" xfId="1" applyNumberFormat="1" applyFont="1" applyFill="1" applyBorder="1" applyAlignment="1" applyProtection="1">
      <alignment horizontal="center"/>
    </xf>
    <xf numFmtId="0" fontId="15" fillId="7" borderId="25" xfId="0" applyFont="1" applyFill="1" applyBorder="1" applyAlignment="1">
      <alignment horizontal="center"/>
    </xf>
    <xf numFmtId="2" fontId="15" fillId="7" borderId="26" xfId="0" applyNumberFormat="1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164" fontId="5" fillId="8" borderId="27" xfId="1" applyNumberFormat="1" applyFont="1" applyFill="1" applyBorder="1" applyAlignment="1" applyProtection="1">
      <alignment horizontal="center"/>
    </xf>
    <xf numFmtId="164" fontId="5" fillId="5" borderId="7" xfId="0" applyNumberFormat="1" applyFont="1" applyFill="1" applyBorder="1" applyAlignment="1">
      <alignment horizontal="center"/>
    </xf>
    <xf numFmtId="9" fontId="9" fillId="9" borderId="43" xfId="0" applyNumberFormat="1" applyFont="1" applyFill="1" applyBorder="1" applyAlignment="1">
      <alignment horizontal="center" vertical="center" wrapText="1"/>
    </xf>
    <xf numFmtId="9" fontId="3" fillId="3" borderId="23" xfId="0" applyNumberFormat="1" applyFont="1" applyFill="1" applyBorder="1" applyAlignment="1">
      <alignment horizontal="center" vertical="center" wrapText="1"/>
    </xf>
    <xf numFmtId="9" fontId="11" fillId="9" borderId="24" xfId="0" applyNumberFormat="1" applyFont="1" applyFill="1" applyBorder="1" applyAlignment="1">
      <alignment horizontal="center"/>
    </xf>
    <xf numFmtId="9" fontId="0" fillId="3" borderId="23" xfId="0" applyNumberFormat="1" applyFill="1" applyBorder="1" applyAlignment="1">
      <alignment horizontal="center"/>
    </xf>
    <xf numFmtId="9" fontId="11" fillId="9" borderId="44" xfId="0" applyNumberFormat="1" applyFont="1" applyFill="1" applyBorder="1" applyAlignment="1">
      <alignment horizontal="center"/>
    </xf>
    <xf numFmtId="9" fontId="11" fillId="9" borderId="28" xfId="0" applyNumberFormat="1" applyFont="1" applyFill="1" applyBorder="1" applyAlignment="1" applyProtection="1">
      <alignment horizontal="center"/>
      <protection locked="0"/>
    </xf>
    <xf numFmtId="164" fontId="5" fillId="3" borderId="23" xfId="0" applyNumberFormat="1" applyFont="1" applyFill="1" applyBorder="1" applyAlignment="1">
      <alignment horizontal="center"/>
    </xf>
    <xf numFmtId="9" fontId="11" fillId="9" borderId="45" xfId="0" applyNumberFormat="1" applyFont="1" applyFill="1" applyBorder="1" applyAlignment="1" applyProtection="1">
      <alignment horizontal="center"/>
      <protection locked="0"/>
    </xf>
    <xf numFmtId="4" fontId="0" fillId="11" borderId="39" xfId="0" applyNumberFormat="1" applyFill="1" applyBorder="1" applyAlignment="1">
      <alignment horizontal="center"/>
    </xf>
    <xf numFmtId="2" fontId="0" fillId="2" borderId="39" xfId="0" applyNumberFormat="1" applyFill="1" applyBorder="1" applyAlignment="1">
      <alignment horizontal="center"/>
    </xf>
    <xf numFmtId="164" fontId="5" fillId="3" borderId="27" xfId="0" applyNumberFormat="1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9" fillId="9" borderId="47" xfId="0" applyFont="1" applyFill="1" applyBorder="1" applyAlignment="1" applyProtection="1">
      <alignment horizontal="center" vertical="center" wrapText="1"/>
      <protection locked="0"/>
    </xf>
    <xf numFmtId="2" fontId="7" fillId="9" borderId="48" xfId="2" applyNumberFormat="1" applyFont="1" applyFill="1" applyBorder="1" applyAlignment="1" applyProtection="1">
      <alignment horizontal="center" wrapText="1"/>
      <protection locked="0"/>
    </xf>
    <xf numFmtId="2" fontId="7" fillId="9" borderId="49" xfId="2" applyNumberFormat="1" applyFont="1" applyFill="1" applyBorder="1" applyAlignment="1" applyProtection="1">
      <alignment horizontal="center" wrapText="1"/>
      <protection locked="0"/>
    </xf>
    <xf numFmtId="0" fontId="0" fillId="5" borderId="7" xfId="0" applyFill="1" applyBorder="1"/>
    <xf numFmtId="0" fontId="3" fillId="0" borderId="50" xfId="0" applyFont="1" applyBorder="1" applyAlignment="1">
      <alignment horizontal="left" vertical="center" wrapText="1"/>
    </xf>
    <xf numFmtId="0" fontId="0" fillId="0" borderId="23" xfId="0" applyBorder="1"/>
    <xf numFmtId="0" fontId="9" fillId="5" borderId="29" xfId="0" applyFont="1" applyFill="1" applyBorder="1"/>
    <xf numFmtId="0" fontId="9" fillId="5" borderId="23" xfId="0" applyFont="1" applyFill="1" applyBorder="1"/>
    <xf numFmtId="0" fontId="0" fillId="0" borderId="27" xfId="0" applyBorder="1"/>
    <xf numFmtId="0" fontId="9" fillId="0" borderId="52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0" fillId="5" borderId="4" xfId="0" applyFill="1" applyBorder="1" applyAlignment="1">
      <alignment horizontal="center"/>
    </xf>
    <xf numFmtId="167" fontId="0" fillId="8" borderId="32" xfId="0" applyNumberFormat="1" applyFill="1" applyBorder="1" applyAlignment="1">
      <alignment horizontal="center"/>
    </xf>
    <xf numFmtId="9" fontId="9" fillId="2" borderId="43" xfId="0" applyNumberFormat="1" applyFont="1" applyFill="1" applyBorder="1" applyAlignment="1">
      <alignment horizontal="center" vertical="center" wrapText="1"/>
    </xf>
    <xf numFmtId="9" fontId="8" fillId="2" borderId="29" xfId="0" applyNumberFormat="1" applyFont="1" applyFill="1" applyBorder="1" applyAlignment="1">
      <alignment horizontal="center"/>
    </xf>
    <xf numFmtId="9" fontId="8" fillId="11" borderId="29" xfId="0" applyNumberFormat="1" applyFont="1" applyFill="1" applyBorder="1" applyAlignment="1">
      <alignment horizontal="center"/>
    </xf>
    <xf numFmtId="9" fontId="8" fillId="2" borderId="56" xfId="0" applyNumberFormat="1" applyFont="1" applyFill="1" applyBorder="1" applyAlignment="1">
      <alignment horizontal="center"/>
    </xf>
    <xf numFmtId="9" fontId="8" fillId="11" borderId="24" xfId="0" applyNumberFormat="1" applyFont="1" applyFill="1" applyBorder="1" applyAlignment="1">
      <alignment horizontal="center"/>
    </xf>
    <xf numFmtId="9" fontId="8" fillId="11" borderId="25" xfId="0" applyNumberFormat="1" applyFont="1" applyFill="1" applyBorder="1" applyAlignment="1">
      <alignment horizontal="center"/>
    </xf>
    <xf numFmtId="4" fontId="0" fillId="4" borderId="57" xfId="0" applyNumberFormat="1" applyFill="1" applyBorder="1" applyAlignment="1" applyProtection="1">
      <alignment horizontal="center"/>
      <protection locked="0"/>
    </xf>
    <xf numFmtId="0" fontId="0" fillId="0" borderId="31" xfId="0" applyBorder="1"/>
    <xf numFmtId="0" fontId="15" fillId="7" borderId="32" xfId="0" applyFont="1" applyFill="1" applyBorder="1" applyAlignment="1">
      <alignment horizontal="center"/>
    </xf>
    <xf numFmtId="0" fontId="9" fillId="9" borderId="58" xfId="0" applyFont="1" applyFill="1" applyBorder="1" applyAlignment="1" applyProtection="1">
      <alignment horizontal="center" vertical="center" wrapText="1"/>
      <protection locked="0"/>
    </xf>
    <xf numFmtId="0" fontId="17" fillId="0" borderId="56" xfId="0" applyFont="1" applyBorder="1" applyAlignment="1">
      <alignment horizontal="center"/>
    </xf>
    <xf numFmtId="0" fontId="9" fillId="0" borderId="59" xfId="0" applyFont="1" applyBorder="1" applyAlignment="1">
      <alignment horizontal="left" vertical="center" wrapText="1"/>
    </xf>
    <xf numFmtId="0" fontId="0" fillId="0" borderId="43" xfId="0" applyBorder="1"/>
    <xf numFmtId="0" fontId="23" fillId="12" borderId="47" xfId="0" applyFont="1" applyFill="1" applyBorder="1" applyAlignment="1" applyProtection="1">
      <alignment horizontal="center" vertical="center" wrapText="1"/>
      <protection locked="0"/>
    </xf>
    <xf numFmtId="2" fontId="24" fillId="12" borderId="47" xfId="3" applyNumberFormat="1" applyFont="1" applyFill="1" applyBorder="1" applyAlignment="1">
      <alignment horizontal="center" wrapText="1"/>
    </xf>
    <xf numFmtId="2" fontId="25" fillId="12" borderId="47" xfId="3" applyNumberFormat="1" applyFont="1" applyFill="1" applyBorder="1" applyAlignment="1">
      <alignment horizontal="center" wrapText="1"/>
    </xf>
    <xf numFmtId="2" fontId="24" fillId="12" borderId="58" xfId="3" applyNumberFormat="1" applyFont="1" applyFill="1" applyBorder="1" applyAlignment="1">
      <alignment horizontal="center" wrapText="1"/>
    </xf>
    <xf numFmtId="0" fontId="9" fillId="9" borderId="37" xfId="0" applyFont="1" applyFill="1" applyBorder="1" applyAlignment="1">
      <alignment horizontal="center" vertical="center" wrapText="1"/>
    </xf>
    <xf numFmtId="10" fontId="5" fillId="9" borderId="23" xfId="1" applyNumberFormat="1" applyFont="1" applyFill="1" applyBorder="1" applyAlignment="1" applyProtection="1">
      <alignment horizontal="center"/>
    </xf>
    <xf numFmtId="10" fontId="5" fillId="9" borderId="37" xfId="1" applyNumberFormat="1" applyFont="1" applyFill="1" applyBorder="1" applyAlignment="1" applyProtection="1">
      <alignment horizontal="center"/>
    </xf>
    <xf numFmtId="164" fontId="5" fillId="9" borderId="60" xfId="1" applyNumberFormat="1" applyFont="1" applyFill="1" applyBorder="1" applyAlignment="1" applyProtection="1">
      <alignment horizontal="center"/>
      <protection locked="0"/>
    </xf>
    <xf numFmtId="164" fontId="5" fillId="9" borderId="61" xfId="1" applyNumberFormat="1" applyFont="1" applyFill="1" applyBorder="1" applyAlignment="1" applyProtection="1">
      <alignment horizontal="center"/>
      <protection locked="0"/>
    </xf>
    <xf numFmtId="164" fontId="5" fillId="9" borderId="62" xfId="1" applyNumberFormat="1" applyFont="1" applyFill="1" applyBorder="1" applyAlignment="1" applyProtection="1">
      <alignment horizontal="center"/>
      <protection locked="0"/>
    </xf>
    <xf numFmtId="164" fontId="5" fillId="9" borderId="63" xfId="1" applyNumberFormat="1" applyFont="1" applyFill="1" applyBorder="1" applyAlignment="1" applyProtection="1">
      <alignment horizontal="center"/>
      <protection locked="0"/>
    </xf>
    <xf numFmtId="0" fontId="14" fillId="13" borderId="7" xfId="0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" xfId="0" applyBorder="1" applyAlignment="1"/>
    <xf numFmtId="0" fontId="0" fillId="0" borderId="23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30" fillId="0" borderId="0" xfId="0" applyFont="1" applyBorder="1" applyAlignment="1">
      <alignment vertical="top" wrapText="1"/>
    </xf>
    <xf numFmtId="0" fontId="0" fillId="14" borderId="55" xfId="0" applyFill="1" applyBorder="1" applyAlignment="1">
      <alignment horizontal="center"/>
    </xf>
    <xf numFmtId="0" fontId="0" fillId="14" borderId="53" xfId="0" applyFill="1" applyBorder="1" applyAlignment="1">
      <alignment horizontal="center"/>
    </xf>
    <xf numFmtId="0" fontId="0" fillId="14" borderId="54" xfId="0" applyFill="1" applyBorder="1" applyAlignment="1">
      <alignment horizontal="center"/>
    </xf>
    <xf numFmtId="0" fontId="3" fillId="0" borderId="33" xfId="0" applyFont="1" applyBorder="1"/>
    <xf numFmtId="0" fontId="3" fillId="0" borderId="34" xfId="0" applyFont="1" applyBorder="1"/>
    <xf numFmtId="0" fontId="3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165" fontId="3" fillId="4" borderId="1" xfId="0" applyNumberFormat="1" applyFont="1" applyFill="1" applyBorder="1" applyAlignment="1" applyProtection="1">
      <alignment horizontal="center"/>
    </xf>
    <xf numFmtId="0" fontId="0" fillId="0" borderId="8" xfId="0" applyBorder="1" applyAlignment="1"/>
    <xf numFmtId="0" fontId="0" fillId="0" borderId="2" xfId="0" applyBorder="1" applyAlignment="1"/>
    <xf numFmtId="165" fontId="3" fillId="5" borderId="1" xfId="0" applyNumberFormat="1" applyFont="1" applyFill="1" applyBorder="1" applyAlignment="1" applyProtection="1">
      <alignment horizontal="center"/>
    </xf>
    <xf numFmtId="0" fontId="0" fillId="5" borderId="8" xfId="0" applyFill="1" applyBorder="1" applyAlignment="1"/>
    <xf numFmtId="0" fontId="0" fillId="5" borderId="2" xfId="0" applyFill="1" applyBorder="1" applyAlignment="1"/>
    <xf numFmtId="0" fontId="3" fillId="0" borderId="35" xfId="0" applyFont="1" applyBorder="1"/>
    <xf numFmtId="0" fontId="3" fillId="0" borderId="3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9" fillId="0" borderId="10" xfId="0" applyFont="1" applyFill="1" applyBorder="1"/>
    <xf numFmtId="0" fontId="0" fillId="0" borderId="11" xfId="0" applyFill="1" applyBorder="1"/>
    <xf numFmtId="1" fontId="0" fillId="0" borderId="11" xfId="0" applyNumberFormat="1" applyFill="1" applyBorder="1" applyAlignment="1">
      <alignment horizontal="center"/>
    </xf>
    <xf numFmtId="0" fontId="0" fillId="0" borderId="9" xfId="0" applyFill="1" applyBorder="1"/>
    <xf numFmtId="165" fontId="3" fillId="0" borderId="1" xfId="0" applyNumberFormat="1" applyFont="1" applyFill="1" applyBorder="1" applyAlignment="1" applyProtection="1">
      <alignment horizontal="center"/>
    </xf>
    <xf numFmtId="0" fontId="0" fillId="0" borderId="8" xfId="0" applyFill="1" applyBorder="1" applyAlignment="1"/>
    <xf numFmtId="0" fontId="0" fillId="0" borderId="2" xfId="0" applyFill="1" applyBorder="1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9" fillId="0" borderId="1" xfId="0" applyFont="1" applyFill="1" applyBorder="1"/>
    <xf numFmtId="0" fontId="0" fillId="0" borderId="8" xfId="0" applyFill="1" applyBorder="1"/>
  </cellXfs>
  <cellStyles count="4">
    <cellStyle name="Prozent" xfId="1" builtinId="5"/>
    <cellStyle name="Standard" xfId="0" builtinId="0"/>
    <cellStyle name="Standard_Tabelle1_1" xfId="3"/>
    <cellStyle name="Standard_Tabelle2" xfId="2"/>
  </cellStyles>
  <dxfs count="90">
    <dxf>
      <font>
        <color rgb="FF00B050"/>
      </font>
      <fill>
        <patternFill>
          <bgColor theme="9" tint="0.7999816888943144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00B050"/>
      </font>
      <fill>
        <patternFill patternType="solid">
          <bgColor theme="6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 patternType="solid">
          <bgColor theme="0" tint="-0.24994659260841701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theme="6" tint="-0.499984740745262"/>
      </font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CC"/>
        </patternFill>
      </fill>
    </dxf>
    <dxf>
      <font>
        <b/>
        <i val="0"/>
        <color theme="6" tint="-0.499984740745262"/>
      </font>
      <border>
        <vertical/>
        <horizontal/>
      </border>
    </dxf>
    <dxf>
      <font>
        <b/>
        <i val="0"/>
        <color theme="6" tint="-0.499984740745262"/>
      </font>
      <border>
        <vertical/>
        <horizontal/>
      </border>
    </dxf>
    <dxf>
      <font>
        <color rgb="FF9C0006"/>
      </font>
      <fill>
        <patternFill patternType="solid">
          <bgColor theme="0" tint="-0.24994659260841701"/>
        </patternFill>
      </fill>
    </dxf>
    <dxf>
      <font>
        <color rgb="FF9C0006"/>
      </font>
      <fill>
        <patternFill patternType="solid">
          <bgColor theme="0" tint="-0.2499465926084170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00B050"/>
      </font>
      <fill>
        <patternFill>
          <bgColor theme="9" tint="0.7999816888943144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00B050"/>
      </font>
      <fill>
        <patternFill patternType="solid">
          <bgColor theme="6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  <color theme="6" tint="-0.499984740745262"/>
      </font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CC"/>
        </patternFill>
      </fill>
    </dxf>
    <dxf>
      <font>
        <b/>
        <i val="0"/>
        <color theme="6" tint="-0.499984740745262"/>
      </font>
      <border>
        <vertical/>
        <horizontal/>
      </border>
    </dxf>
    <dxf>
      <font>
        <b/>
        <i val="0"/>
        <color theme="6" tint="-0.499984740745262"/>
      </font>
      <border>
        <vertical/>
        <horizontal/>
      </border>
    </dxf>
    <dxf>
      <font>
        <color rgb="FF9C0006"/>
      </font>
      <fill>
        <patternFill patternType="solid">
          <bgColor theme="0" tint="-0.24994659260841701"/>
        </patternFill>
      </fill>
    </dxf>
    <dxf>
      <font>
        <color rgb="FF9C0006"/>
      </font>
      <fill>
        <patternFill patternType="solid">
          <bgColor theme="0" tint="-0.2499465926084170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  <fill>
        <patternFill>
          <bgColor theme="9" tint="0.7999816888943144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00B050"/>
      </font>
      <fill>
        <patternFill patternType="solid">
          <bgColor theme="6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CC"/>
        </patternFill>
      </fill>
    </dxf>
    <dxf>
      <font>
        <b/>
        <i val="0"/>
        <color theme="6" tint="-0.499984740745262"/>
      </font>
      <border>
        <vertical/>
        <horizontal/>
      </border>
    </dxf>
    <dxf>
      <font>
        <b/>
        <i val="0"/>
        <color theme="6" tint="-0.499984740745262"/>
      </font>
      <border>
        <vertical/>
        <horizontal/>
      </border>
    </dxf>
    <dxf>
      <font>
        <color rgb="FF9C0006"/>
      </font>
      <fill>
        <patternFill patternType="solid">
          <bgColor theme="0" tint="-0.24994659260841701"/>
        </patternFill>
      </fill>
    </dxf>
    <dxf>
      <font>
        <color rgb="FF9C0006"/>
      </font>
      <fill>
        <patternFill patternType="solid">
          <bgColor theme="0" tint="-0.2499465926084170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="85" zoomScaleNormal="85" workbookViewId="0">
      <selection activeCell="U10" sqref="U10"/>
    </sheetView>
  </sheetViews>
  <sheetFormatPr baseColWidth="10" defaultRowHeight="15" x14ac:dyDescent="0.25"/>
  <cols>
    <col min="1" max="1" width="21.85546875" customWidth="1"/>
    <col min="3" max="3" width="12.42578125" customWidth="1"/>
    <col min="13" max="13" width="12" customWidth="1"/>
  </cols>
  <sheetData>
    <row r="1" spans="1:13" ht="63" customHeight="1" thickBot="1" x14ac:dyDescent="0.3">
      <c r="A1" s="175" t="s">
        <v>90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21.95" customHeight="1" x14ac:dyDescent="0.25">
      <c r="A2" s="179"/>
      <c r="B2" s="180"/>
      <c r="C2" s="138" t="s">
        <v>36</v>
      </c>
      <c r="D2" s="181" t="s">
        <v>42</v>
      </c>
      <c r="E2" s="181"/>
      <c r="F2" s="182"/>
      <c r="G2" s="182"/>
      <c r="H2" s="183"/>
      <c r="I2" s="184" t="s">
        <v>37</v>
      </c>
      <c r="J2" s="185"/>
      <c r="K2" s="185"/>
      <c r="L2" s="186"/>
      <c r="M2" s="138" t="s">
        <v>39</v>
      </c>
    </row>
    <row r="3" spans="1:13" ht="13.35" customHeight="1" x14ac:dyDescent="0.25">
      <c r="A3" s="98" t="s">
        <v>44</v>
      </c>
      <c r="B3" s="81" t="s">
        <v>45</v>
      </c>
      <c r="C3" s="127" t="s">
        <v>46</v>
      </c>
      <c r="D3" s="82" t="s">
        <v>47</v>
      </c>
      <c r="E3" s="76" t="s">
        <v>48</v>
      </c>
      <c r="F3" s="76" t="s">
        <v>49</v>
      </c>
      <c r="G3" s="76" t="s">
        <v>50</v>
      </c>
      <c r="H3" s="99" t="s">
        <v>51</v>
      </c>
      <c r="I3" s="98" t="s">
        <v>52</v>
      </c>
      <c r="J3" s="76" t="s">
        <v>53</v>
      </c>
      <c r="K3" s="76" t="s">
        <v>54</v>
      </c>
      <c r="L3" s="99" t="s">
        <v>55</v>
      </c>
      <c r="M3" s="127" t="s">
        <v>56</v>
      </c>
    </row>
    <row r="4" spans="1:13" ht="78.75" thickBot="1" x14ac:dyDescent="0.3">
      <c r="A4" s="140" t="s">
        <v>35</v>
      </c>
      <c r="B4" s="46" t="s">
        <v>41</v>
      </c>
      <c r="C4" s="152" t="s">
        <v>57</v>
      </c>
      <c r="D4" s="31" t="s">
        <v>34</v>
      </c>
      <c r="E4" s="28" t="s">
        <v>58</v>
      </c>
      <c r="F4" s="22" t="s">
        <v>0</v>
      </c>
      <c r="G4" s="20" t="s">
        <v>1</v>
      </c>
      <c r="H4" s="101" t="s">
        <v>62</v>
      </c>
      <c r="I4" s="143" t="s">
        <v>63</v>
      </c>
      <c r="J4" s="39" t="s">
        <v>38</v>
      </c>
      <c r="K4" s="21" t="s">
        <v>40</v>
      </c>
      <c r="L4" s="116" t="s">
        <v>64</v>
      </c>
      <c r="M4" s="137" t="s">
        <v>43</v>
      </c>
    </row>
    <row r="5" spans="1:13" ht="16.5" thickTop="1" thickBot="1" x14ac:dyDescent="0.3">
      <c r="A5" s="96" t="s">
        <v>2</v>
      </c>
      <c r="B5" s="29" t="s">
        <v>3</v>
      </c>
      <c r="C5" s="44"/>
      <c r="D5" s="32">
        <v>160</v>
      </c>
      <c r="E5" s="65" t="e">
        <f>C5/C17</f>
        <v>#DIV/0!</v>
      </c>
      <c r="F5" s="26">
        <v>0</v>
      </c>
      <c r="G5" s="77">
        <f t="shared" ref="G5:G20" si="0">C5*F5</f>
        <v>0</v>
      </c>
      <c r="H5" s="103" t="e">
        <f>G5/G22</f>
        <v>#DIV/0!</v>
      </c>
      <c r="I5" s="144"/>
      <c r="J5" s="40"/>
      <c r="K5" s="1"/>
      <c r="L5" s="118"/>
      <c r="M5" s="176"/>
    </row>
    <row r="6" spans="1:13" ht="16.5" thickTop="1" thickBot="1" x14ac:dyDescent="0.3">
      <c r="A6" s="96" t="s">
        <v>4</v>
      </c>
      <c r="B6" s="29" t="s">
        <v>5</v>
      </c>
      <c r="C6" s="44"/>
      <c r="D6" s="32">
        <v>5</v>
      </c>
      <c r="E6" s="65" t="e">
        <f>C6/C17</f>
        <v>#DIV/0!</v>
      </c>
      <c r="F6" s="26">
        <v>0.01</v>
      </c>
      <c r="G6" s="77">
        <f t="shared" si="0"/>
        <v>0</v>
      </c>
      <c r="H6" s="103" t="e">
        <f>G6/G22</f>
        <v>#DIV/0!</v>
      </c>
      <c r="I6" s="144"/>
      <c r="J6" s="40"/>
      <c r="K6" s="1"/>
      <c r="L6" s="118"/>
      <c r="M6" s="177"/>
    </row>
    <row r="7" spans="1:13" ht="16.5" thickTop="1" thickBot="1" x14ac:dyDescent="0.3">
      <c r="A7" s="96" t="s">
        <v>6</v>
      </c>
      <c r="B7" s="29" t="s">
        <v>7</v>
      </c>
      <c r="C7" s="44"/>
      <c r="D7" s="32">
        <v>95</v>
      </c>
      <c r="E7" s="65" t="e">
        <f>C7/C17</f>
        <v>#DIV/0!</v>
      </c>
      <c r="F7" s="26">
        <v>0</v>
      </c>
      <c r="G7" s="77">
        <f t="shared" si="0"/>
        <v>0</v>
      </c>
      <c r="H7" s="103" t="e">
        <f>G7/G22</f>
        <v>#DIV/0!</v>
      </c>
      <c r="I7" s="144"/>
      <c r="J7" s="40"/>
      <c r="K7" s="1"/>
      <c r="L7" s="118"/>
      <c r="M7" s="177"/>
    </row>
    <row r="8" spans="1:13" ht="16.5" thickTop="1" thickBot="1" x14ac:dyDescent="0.3">
      <c r="A8" s="96" t="s">
        <v>8</v>
      </c>
      <c r="B8" s="29" t="s">
        <v>9</v>
      </c>
      <c r="C8" s="44"/>
      <c r="D8" s="32">
        <v>110</v>
      </c>
      <c r="E8" s="65" t="e">
        <f>C8/C17</f>
        <v>#DIV/0!</v>
      </c>
      <c r="F8" s="26">
        <v>0</v>
      </c>
      <c r="G8" s="77">
        <f t="shared" si="0"/>
        <v>0</v>
      </c>
      <c r="H8" s="103" t="e">
        <f>G8/G22</f>
        <v>#DIV/0!</v>
      </c>
      <c r="I8" s="144"/>
      <c r="J8" s="40"/>
      <c r="K8" s="1"/>
      <c r="L8" s="118"/>
      <c r="M8" s="177"/>
    </row>
    <row r="9" spans="1:13" ht="16.5" thickTop="1" thickBot="1" x14ac:dyDescent="0.3">
      <c r="A9" s="96" t="s">
        <v>10</v>
      </c>
      <c r="B9" s="29" t="s">
        <v>11</v>
      </c>
      <c r="C9" s="44"/>
      <c r="D9" s="32">
        <v>140</v>
      </c>
      <c r="E9" s="65" t="e">
        <f>C9/C17</f>
        <v>#DIV/0!</v>
      </c>
      <c r="F9" s="26">
        <v>0</v>
      </c>
      <c r="G9" s="77">
        <f t="shared" si="0"/>
        <v>0</v>
      </c>
      <c r="H9" s="103" t="e">
        <f>G9/G22</f>
        <v>#DIV/0!</v>
      </c>
      <c r="I9" s="144"/>
      <c r="J9" s="40"/>
      <c r="K9" s="1"/>
      <c r="L9" s="118"/>
      <c r="M9" s="177"/>
    </row>
    <row r="10" spans="1:13" ht="16.5" thickTop="1" thickBot="1" x14ac:dyDescent="0.3">
      <c r="A10" s="96" t="s">
        <v>12</v>
      </c>
      <c r="B10" s="29" t="s">
        <v>13</v>
      </c>
      <c r="C10" s="44"/>
      <c r="D10" s="32">
        <v>240</v>
      </c>
      <c r="E10" s="65" t="e">
        <f>C10/C17</f>
        <v>#DIV/0!</v>
      </c>
      <c r="F10" s="26">
        <v>0.01</v>
      </c>
      <c r="G10" s="77">
        <f t="shared" si="0"/>
        <v>0</v>
      </c>
      <c r="H10" s="103" t="e">
        <f>G10/G22</f>
        <v>#DIV/0!</v>
      </c>
      <c r="I10" s="144"/>
      <c r="J10" s="40"/>
      <c r="K10" s="1"/>
      <c r="L10" s="118"/>
      <c r="M10" s="177"/>
    </row>
    <row r="11" spans="1:13" ht="16.5" thickTop="1" thickBot="1" x14ac:dyDescent="0.3">
      <c r="A11" s="96" t="s">
        <v>14</v>
      </c>
      <c r="B11" s="29" t="s">
        <v>15</v>
      </c>
      <c r="C11" s="44"/>
      <c r="D11" s="32">
        <v>55</v>
      </c>
      <c r="E11" s="65" t="e">
        <f>C11/C17</f>
        <v>#DIV/0!</v>
      </c>
      <c r="F11" s="26">
        <v>0.01</v>
      </c>
      <c r="G11" s="77">
        <f t="shared" si="0"/>
        <v>0</v>
      </c>
      <c r="H11" s="103" t="e">
        <f>G11/G22</f>
        <v>#DIV/0!</v>
      </c>
      <c r="I11" s="145"/>
      <c r="J11" s="40"/>
      <c r="K11" s="1"/>
      <c r="L11" s="118"/>
      <c r="M11" s="177"/>
    </row>
    <row r="12" spans="1:13" ht="16.5" thickTop="1" thickBot="1" x14ac:dyDescent="0.3">
      <c r="A12" s="96" t="s">
        <v>16</v>
      </c>
      <c r="B12" s="29" t="s">
        <v>17</v>
      </c>
      <c r="C12" s="44"/>
      <c r="D12" s="32">
        <v>30</v>
      </c>
      <c r="E12" s="65" t="e">
        <f>C12/C17</f>
        <v>#DIV/0!</v>
      </c>
      <c r="F12" s="26">
        <v>0</v>
      </c>
      <c r="G12" s="77">
        <f t="shared" si="0"/>
        <v>0</v>
      </c>
      <c r="H12" s="103" t="e">
        <f>G12/G22</f>
        <v>#DIV/0!</v>
      </c>
      <c r="I12" s="146"/>
      <c r="J12" s="41"/>
      <c r="K12" s="1"/>
      <c r="L12" s="118"/>
      <c r="M12" s="177"/>
    </row>
    <row r="13" spans="1:13" ht="16.5" thickTop="1" thickBot="1" x14ac:dyDescent="0.3">
      <c r="A13" s="96" t="s">
        <v>60</v>
      </c>
      <c r="B13" s="29" t="s">
        <v>18</v>
      </c>
      <c r="C13" s="44"/>
      <c r="D13" s="32">
        <v>6</v>
      </c>
      <c r="E13" s="65" t="e">
        <f>C13/C17</f>
        <v>#DIV/0!</v>
      </c>
      <c r="F13" s="26">
        <v>0.1</v>
      </c>
      <c r="G13" s="77">
        <f t="shared" si="0"/>
        <v>0</v>
      </c>
      <c r="H13" s="104" t="e">
        <f>G13/G22</f>
        <v>#DIV/0!</v>
      </c>
      <c r="I13" s="147" t="str">
        <f t="shared" ref="I13:I21" si="1">IF(J13&lt;&gt;"", J13/C13,"")</f>
        <v/>
      </c>
      <c r="J13" s="44"/>
      <c r="K13" s="42" t="str">
        <f t="shared" ref="K13:K20" si="2">IF(J13&lt;&gt;0,F13*J13,"n.b.")</f>
        <v>n.b.</v>
      </c>
      <c r="L13" s="121" t="str">
        <f t="shared" ref="L13:L20" si="3">IF(I13&lt;&gt;"", H13,"")</f>
        <v/>
      </c>
      <c r="M13" s="177"/>
    </row>
    <row r="14" spans="1:13" ht="16.5" thickTop="1" thickBot="1" x14ac:dyDescent="0.3">
      <c r="A14" s="96" t="s">
        <v>19</v>
      </c>
      <c r="B14" s="29" t="s">
        <v>20</v>
      </c>
      <c r="C14" s="44"/>
      <c r="D14" s="32">
        <v>5</v>
      </c>
      <c r="E14" s="65" t="e">
        <f>C14/C17</f>
        <v>#DIV/0!</v>
      </c>
      <c r="F14" s="26">
        <v>0.01</v>
      </c>
      <c r="G14" s="77">
        <f t="shared" si="0"/>
        <v>0</v>
      </c>
      <c r="H14" s="104" t="e">
        <f>G14/G22</f>
        <v>#DIV/0!</v>
      </c>
      <c r="I14" s="147" t="str">
        <f t="shared" si="1"/>
        <v/>
      </c>
      <c r="J14" s="44"/>
      <c r="K14" s="42" t="str">
        <f t="shared" si="2"/>
        <v>n.b.</v>
      </c>
      <c r="L14" s="121" t="str">
        <f t="shared" si="3"/>
        <v/>
      </c>
      <c r="M14" s="177"/>
    </row>
    <row r="15" spans="1:13" ht="16.5" thickTop="1" thickBot="1" x14ac:dyDescent="0.3">
      <c r="A15" s="96" t="s">
        <v>21</v>
      </c>
      <c r="B15" s="29" t="s">
        <v>22</v>
      </c>
      <c r="C15" s="44"/>
      <c r="D15" s="32">
        <v>3</v>
      </c>
      <c r="E15" s="65" t="e">
        <f>C15/C17</f>
        <v>#DIV/0!</v>
      </c>
      <c r="F15" s="26">
        <v>1</v>
      </c>
      <c r="G15" s="77">
        <f t="shared" si="0"/>
        <v>0</v>
      </c>
      <c r="H15" s="104" t="e">
        <f>G15/G22</f>
        <v>#DIV/0!</v>
      </c>
      <c r="I15" s="147" t="str">
        <f t="shared" si="1"/>
        <v/>
      </c>
      <c r="J15" s="44"/>
      <c r="K15" s="42" t="str">
        <f t="shared" si="2"/>
        <v>n.b.</v>
      </c>
      <c r="L15" s="121" t="str">
        <f t="shared" si="3"/>
        <v/>
      </c>
      <c r="M15" s="177"/>
    </row>
    <row r="16" spans="1:13" ht="16.5" thickTop="1" thickBot="1" x14ac:dyDescent="0.3">
      <c r="A16" s="96" t="s">
        <v>23</v>
      </c>
      <c r="B16" s="29" t="s">
        <v>24</v>
      </c>
      <c r="C16" s="44"/>
      <c r="D16" s="32">
        <v>3</v>
      </c>
      <c r="E16" s="65" t="e">
        <f>C16/C17</f>
        <v>#DIV/0!</v>
      </c>
      <c r="F16" s="26">
        <v>0.1</v>
      </c>
      <c r="G16" s="77">
        <f t="shared" si="0"/>
        <v>0</v>
      </c>
      <c r="H16" s="105" t="e">
        <f>G16/G22</f>
        <v>#DIV/0!</v>
      </c>
      <c r="I16" s="147" t="str">
        <f t="shared" si="1"/>
        <v/>
      </c>
      <c r="J16" s="44"/>
      <c r="K16" s="42" t="str">
        <f t="shared" si="2"/>
        <v>n.b.</v>
      </c>
      <c r="L16" s="121" t="str">
        <f t="shared" si="3"/>
        <v/>
      </c>
      <c r="M16" s="177"/>
    </row>
    <row r="17" spans="1:13" ht="16.5" thickTop="1" thickBot="1" x14ac:dyDescent="0.3">
      <c r="A17" s="134" t="s">
        <v>25</v>
      </c>
      <c r="B17" s="30" t="s">
        <v>26</v>
      </c>
      <c r="C17" s="44"/>
      <c r="D17" s="33">
        <v>1</v>
      </c>
      <c r="E17" s="66" t="e">
        <f>C17/C17</f>
        <v>#DIV/0!</v>
      </c>
      <c r="F17" s="27">
        <v>1</v>
      </c>
      <c r="G17" s="77">
        <f t="shared" si="0"/>
        <v>0</v>
      </c>
      <c r="H17" s="107" t="e">
        <f>G17/G22</f>
        <v>#DIV/0!</v>
      </c>
      <c r="I17" s="147" t="str">
        <f t="shared" si="1"/>
        <v/>
      </c>
      <c r="J17" s="45"/>
      <c r="K17" s="42" t="str">
        <f t="shared" si="2"/>
        <v>n.b.</v>
      </c>
      <c r="L17" s="121" t="str">
        <f t="shared" si="3"/>
        <v/>
      </c>
      <c r="M17" s="177"/>
    </row>
    <row r="18" spans="1:13" ht="16.5" thickTop="1" thickBot="1" x14ac:dyDescent="0.3">
      <c r="A18" s="96" t="s">
        <v>27</v>
      </c>
      <c r="B18" s="29" t="s">
        <v>28</v>
      </c>
      <c r="C18" s="44"/>
      <c r="D18" s="32">
        <v>3</v>
      </c>
      <c r="E18" s="65" t="e">
        <f>C18/C17</f>
        <v>#DIV/0!</v>
      </c>
      <c r="F18" s="26">
        <v>0.01</v>
      </c>
      <c r="G18" s="77">
        <f t="shared" si="0"/>
        <v>0</v>
      </c>
      <c r="H18" s="108" t="e">
        <f>G18/G22</f>
        <v>#DIV/0!</v>
      </c>
      <c r="I18" s="147" t="str">
        <f t="shared" si="1"/>
        <v/>
      </c>
      <c r="J18" s="44"/>
      <c r="K18" s="42" t="str">
        <f t="shared" si="2"/>
        <v>n.b.</v>
      </c>
      <c r="L18" s="121" t="str">
        <f t="shared" si="3"/>
        <v/>
      </c>
      <c r="M18" s="177"/>
    </row>
    <row r="19" spans="1:13" ht="16.5" thickTop="1" thickBot="1" x14ac:dyDescent="0.3">
      <c r="A19" s="96" t="s">
        <v>29</v>
      </c>
      <c r="B19" s="29" t="s">
        <v>30</v>
      </c>
      <c r="C19" s="44"/>
      <c r="D19" s="32">
        <v>3</v>
      </c>
      <c r="E19" s="65" t="e">
        <f>C19/C17</f>
        <v>#DIV/0!</v>
      </c>
      <c r="F19" s="26">
        <v>0.1</v>
      </c>
      <c r="G19" s="77">
        <f t="shared" si="0"/>
        <v>0</v>
      </c>
      <c r="H19" s="104" t="e">
        <f>G19/G22</f>
        <v>#DIV/0!</v>
      </c>
      <c r="I19" s="147" t="str">
        <f t="shared" si="1"/>
        <v/>
      </c>
      <c r="J19" s="44"/>
      <c r="K19" s="42" t="str">
        <f t="shared" si="2"/>
        <v>n.b.</v>
      </c>
      <c r="L19" s="121" t="str">
        <f t="shared" si="3"/>
        <v/>
      </c>
      <c r="M19" s="177"/>
    </row>
    <row r="20" spans="1:13" ht="16.5" thickTop="1" thickBot="1" x14ac:dyDescent="0.3">
      <c r="A20" s="97" t="s">
        <v>59</v>
      </c>
      <c r="B20" s="150" t="s">
        <v>31</v>
      </c>
      <c r="C20" s="44"/>
      <c r="D20" s="151">
        <v>1.5</v>
      </c>
      <c r="E20" s="110" t="e">
        <f>C20/C17</f>
        <v>#DIV/0!</v>
      </c>
      <c r="F20" s="111">
        <v>1</v>
      </c>
      <c r="G20" s="142">
        <f t="shared" si="0"/>
        <v>0</v>
      </c>
      <c r="H20" s="113" t="e">
        <f>G20/G22</f>
        <v>#DIV/0!</v>
      </c>
      <c r="I20" s="148" t="str">
        <f t="shared" si="1"/>
        <v/>
      </c>
      <c r="J20" s="149"/>
      <c r="K20" s="124" t="str">
        <f t="shared" si="2"/>
        <v>n.b.</v>
      </c>
      <c r="L20" s="125" t="str">
        <f t="shared" si="3"/>
        <v/>
      </c>
      <c r="M20" s="178"/>
    </row>
    <row r="21" spans="1:13" ht="15.75" thickBot="1" x14ac:dyDescent="0.3">
      <c r="A21" s="131"/>
      <c r="B21" s="131"/>
      <c r="C21" s="2"/>
      <c r="D21" s="17"/>
      <c r="E21" s="23"/>
      <c r="F21" s="17"/>
      <c r="G21" s="141"/>
      <c r="H21" s="18"/>
      <c r="I21" s="35" t="str">
        <f t="shared" si="1"/>
        <v/>
      </c>
      <c r="J21" s="2"/>
      <c r="K21" s="18"/>
      <c r="L21" s="114"/>
      <c r="M21" s="3" t="str">
        <f>IF(M22=1.3,"KiSpi",IF(M22=2.6,"Wohngebiet",IF(M22&lt;&gt;2.6,"angepasstes Nutzungsszenario","")))</f>
        <v>angepasstes Nutzungsszenario</v>
      </c>
    </row>
    <row r="22" spans="1:13" ht="19.5" thickTop="1" thickBot="1" x14ac:dyDescent="0.4">
      <c r="A22" s="4" t="s">
        <v>61</v>
      </c>
      <c r="B22" s="4"/>
      <c r="C22" s="60">
        <f>SUM(C5:C20)</f>
        <v>0</v>
      </c>
      <c r="D22" s="61"/>
      <c r="E22" s="62"/>
      <c r="F22" s="67"/>
      <c r="G22" s="69">
        <f>SUM(G5:G20)</f>
        <v>0</v>
      </c>
      <c r="H22" s="68" t="e">
        <f>SUM(H5:H20)</f>
        <v>#DIV/0!</v>
      </c>
      <c r="I22" s="63"/>
      <c r="J22" s="64"/>
      <c r="K22" s="64">
        <f>SUM(K5:K20)</f>
        <v>0</v>
      </c>
      <c r="L22" s="73">
        <f>SUM(L13:L20)</f>
        <v>0</v>
      </c>
      <c r="M22" s="34"/>
    </row>
    <row r="23" spans="1:13" ht="15.75" thickTop="1" x14ac:dyDescent="0.25">
      <c r="A23" s="5"/>
      <c r="B23" s="5"/>
      <c r="C23" s="6"/>
      <c r="D23" s="6"/>
      <c r="E23" s="24"/>
      <c r="F23" s="6"/>
      <c r="G23" s="11"/>
      <c r="H23" s="7"/>
      <c r="I23" s="36"/>
      <c r="J23" s="8"/>
      <c r="K23" s="8"/>
      <c r="L23" s="9"/>
      <c r="M23" s="10"/>
    </row>
    <row r="24" spans="1:13" x14ac:dyDescent="0.25">
      <c r="A24" s="47" t="s">
        <v>65</v>
      </c>
      <c r="B24" s="48"/>
      <c r="C24" s="49">
        <f>M22/0.7</f>
        <v>0</v>
      </c>
      <c r="D24" s="50" t="s">
        <v>32</v>
      </c>
      <c r="E24" s="187" t="str">
        <f>IF(G22*0.7&gt;M22,"überschritten","unterschritten")</f>
        <v>unterschritten</v>
      </c>
      <c r="F24" s="188"/>
      <c r="G24" s="188"/>
      <c r="H24" s="188"/>
      <c r="I24" s="188"/>
      <c r="J24" s="188"/>
      <c r="K24" s="188"/>
      <c r="L24" s="188"/>
      <c r="M24" s="189"/>
    </row>
    <row r="25" spans="1:13" x14ac:dyDescent="0.25">
      <c r="A25" s="51" t="s">
        <v>66</v>
      </c>
      <c r="B25" s="52"/>
      <c r="C25" s="49">
        <f>M22/0.1</f>
        <v>0</v>
      </c>
      <c r="D25" s="50" t="s">
        <v>32</v>
      </c>
      <c r="E25" s="190" t="str">
        <f>IF(G22*0.1&gt;M22,"überschritten","unterschritten")</f>
        <v>unterschritten</v>
      </c>
      <c r="F25" s="191"/>
      <c r="G25" s="191"/>
      <c r="H25" s="191"/>
      <c r="I25" s="191"/>
      <c r="J25" s="191"/>
      <c r="K25" s="191"/>
      <c r="L25" s="191"/>
      <c r="M25" s="192"/>
    </row>
    <row r="26" spans="1:13" ht="15.75" thickBot="1" x14ac:dyDescent="0.3">
      <c r="A26" s="5"/>
      <c r="B26" s="5"/>
      <c r="C26" s="6"/>
      <c r="D26" s="16"/>
      <c r="E26" s="25"/>
      <c r="F26" s="16"/>
      <c r="G26" s="11"/>
      <c r="H26" s="12"/>
      <c r="I26" s="37"/>
      <c r="J26" s="13"/>
      <c r="K26" s="56"/>
      <c r="L26" s="9"/>
      <c r="M26" s="55"/>
    </row>
    <row r="27" spans="1:13" ht="16.5" thickTop="1" thickBot="1" x14ac:dyDescent="0.3">
      <c r="A27" s="53" t="s">
        <v>33</v>
      </c>
      <c r="B27" s="14">
        <f>COUNT(J13:J20)</f>
        <v>0</v>
      </c>
      <c r="C27" s="71" t="str">
        <f>"Anzahl RV ("&amp;B27&amp;")"</f>
        <v>Anzahl RV (0)</v>
      </c>
      <c r="D27" s="15"/>
      <c r="E27" s="15"/>
      <c r="F27" s="15"/>
      <c r="G27" s="15">
        <f>SUM(G13:G20)</f>
        <v>0</v>
      </c>
      <c r="H27" s="74">
        <f>L22</f>
        <v>0</v>
      </c>
      <c r="I27" s="38"/>
      <c r="J27" s="54"/>
      <c r="K27" s="70">
        <f>SUM(K13:K20)</f>
        <v>0</v>
      </c>
      <c r="L27" s="72"/>
      <c r="M27" s="75">
        <f>(M22*H27)</f>
        <v>0</v>
      </c>
    </row>
    <row r="28" spans="1:13" ht="15.75" thickTop="1" x14ac:dyDescent="0.25"/>
    <row r="29" spans="1:13" x14ac:dyDescent="0.25">
      <c r="A29" s="80"/>
    </row>
    <row r="30" spans="1:13" x14ac:dyDescent="0.25">
      <c r="A30" s="80"/>
    </row>
    <row r="31" spans="1:13" x14ac:dyDescent="0.25">
      <c r="A31" s="80"/>
    </row>
    <row r="34" spans="1:6" ht="15.75" thickBot="1" x14ac:dyDescent="0.3"/>
    <row r="35" spans="1:6" ht="19.5" thickBot="1" x14ac:dyDescent="0.35">
      <c r="A35" s="90" t="s">
        <v>72</v>
      </c>
      <c r="B35" s="91"/>
      <c r="C35" s="91"/>
      <c r="D35" s="91"/>
      <c r="E35" s="91"/>
      <c r="F35" s="92"/>
    </row>
    <row r="36" spans="1:6" ht="16.5" thickTop="1" thickBot="1" x14ac:dyDescent="0.3">
      <c r="A36" s="93"/>
      <c r="B36" s="171" t="s">
        <v>87</v>
      </c>
      <c r="C36" s="171"/>
      <c r="D36" s="171"/>
      <c r="E36" s="171"/>
      <c r="F36" s="172"/>
    </row>
    <row r="37" spans="1:6" ht="15.75" thickTop="1" x14ac:dyDescent="0.25">
      <c r="A37" s="94" t="s">
        <v>75</v>
      </c>
      <c r="B37" s="171" t="s">
        <v>77</v>
      </c>
      <c r="C37" s="171"/>
      <c r="D37" s="171"/>
      <c r="E37" s="171"/>
      <c r="F37" s="172"/>
    </row>
    <row r="38" spans="1:6" x14ac:dyDescent="0.25">
      <c r="A38" s="95" t="s">
        <v>76</v>
      </c>
      <c r="B38" s="171" t="s">
        <v>78</v>
      </c>
      <c r="C38" s="171"/>
      <c r="D38" s="171"/>
      <c r="E38" s="171"/>
      <c r="F38" s="172"/>
    </row>
    <row r="39" spans="1:6" x14ac:dyDescent="0.25">
      <c r="A39" s="96" t="s">
        <v>73</v>
      </c>
      <c r="B39" s="171" t="s">
        <v>74</v>
      </c>
      <c r="C39" s="171"/>
      <c r="D39" s="171"/>
      <c r="E39" s="171"/>
      <c r="F39" s="172"/>
    </row>
    <row r="40" spans="1:6" x14ac:dyDescent="0.25">
      <c r="A40" s="96" t="s">
        <v>79</v>
      </c>
      <c r="B40" s="171" t="s">
        <v>80</v>
      </c>
      <c r="C40" s="171"/>
      <c r="D40" s="171"/>
      <c r="E40" s="171"/>
      <c r="F40" s="172"/>
    </row>
    <row r="41" spans="1:6" x14ac:dyDescent="0.25">
      <c r="A41" s="96" t="s">
        <v>81</v>
      </c>
      <c r="B41" s="171" t="s">
        <v>82</v>
      </c>
      <c r="C41" s="171"/>
      <c r="D41" s="171"/>
      <c r="E41" s="171"/>
      <c r="F41" s="172"/>
    </row>
    <row r="42" spans="1:6" x14ac:dyDescent="0.25">
      <c r="A42" s="96" t="s">
        <v>83</v>
      </c>
      <c r="B42" s="171" t="s">
        <v>84</v>
      </c>
      <c r="C42" s="171"/>
      <c r="D42" s="171"/>
      <c r="E42" s="171"/>
      <c r="F42" s="172"/>
    </row>
    <row r="43" spans="1:6" ht="15.75" thickBot="1" x14ac:dyDescent="0.3">
      <c r="A43" s="97" t="s">
        <v>85</v>
      </c>
      <c r="B43" s="173" t="s">
        <v>86</v>
      </c>
      <c r="C43" s="173"/>
      <c r="D43" s="173"/>
      <c r="E43" s="173"/>
      <c r="F43" s="174"/>
    </row>
  </sheetData>
  <sheetProtection algorithmName="SHA-512" hashValue="O06nJF5sVkHBvz+/cD6IYyrllEpSjpi4D2d2fEDf6bzlfCG0ceDS3KgcFTqVjvVhla0nDDGu4Ap04lOdlkNqOw==" saltValue="o++CRz9nS2JnLC6w9Y+Edg==" spinCount="100000" sheet="1" objects="1" scenarios="1"/>
  <mergeCells count="15">
    <mergeCell ref="B42:F42"/>
    <mergeCell ref="B43:F43"/>
    <mergeCell ref="B39:F39"/>
    <mergeCell ref="A1:M1"/>
    <mergeCell ref="M5:M20"/>
    <mergeCell ref="B40:F40"/>
    <mergeCell ref="B41:F41"/>
    <mergeCell ref="B36:F36"/>
    <mergeCell ref="B37:F37"/>
    <mergeCell ref="B38:F38"/>
    <mergeCell ref="A2:B2"/>
    <mergeCell ref="D2:H2"/>
    <mergeCell ref="I2:L2"/>
    <mergeCell ref="E24:M24"/>
    <mergeCell ref="E25:M25"/>
  </mergeCells>
  <conditionalFormatting sqref="E5">
    <cfRule type="cellIs" dxfId="89" priority="23" operator="greaterThan">
      <formula>$D$5</formula>
    </cfRule>
  </conditionalFormatting>
  <conditionalFormatting sqref="E6">
    <cfRule type="cellIs" dxfId="88" priority="6" operator="greaterThan">
      <formula>$D$6</formula>
    </cfRule>
  </conditionalFormatting>
  <conditionalFormatting sqref="E7">
    <cfRule type="cellIs" dxfId="87" priority="22" operator="greaterThan">
      <formula>$D$7</formula>
    </cfRule>
  </conditionalFormatting>
  <conditionalFormatting sqref="E8">
    <cfRule type="cellIs" dxfId="86" priority="21" operator="greaterThan">
      <formula>$D$8</formula>
    </cfRule>
  </conditionalFormatting>
  <conditionalFormatting sqref="E9">
    <cfRule type="cellIs" dxfId="85" priority="20" operator="greaterThan">
      <formula>$D$9</formula>
    </cfRule>
  </conditionalFormatting>
  <conditionalFormatting sqref="E10">
    <cfRule type="cellIs" dxfId="84" priority="8" operator="greaterThan">
      <formula>$D$10</formula>
    </cfRule>
  </conditionalFormatting>
  <conditionalFormatting sqref="E11">
    <cfRule type="cellIs" dxfId="83" priority="18" operator="greaterThan">
      <formula>$D$11</formula>
    </cfRule>
  </conditionalFormatting>
  <conditionalFormatting sqref="E12">
    <cfRule type="cellIs" dxfId="82" priority="17" operator="greaterThan">
      <formula>$D$12</formula>
    </cfRule>
  </conditionalFormatting>
  <conditionalFormatting sqref="E13">
    <cfRule type="cellIs" dxfId="81" priority="16" operator="greaterThan">
      <formula>$D$13</formula>
    </cfRule>
  </conditionalFormatting>
  <conditionalFormatting sqref="E14">
    <cfRule type="cellIs" dxfId="80" priority="15" operator="greaterThan">
      <formula>$D$14</formula>
    </cfRule>
  </conditionalFormatting>
  <conditionalFormatting sqref="E15">
    <cfRule type="cellIs" dxfId="79" priority="14" operator="greaterThan">
      <formula>$D$15</formula>
    </cfRule>
  </conditionalFormatting>
  <conditionalFormatting sqref="E16">
    <cfRule type="cellIs" dxfId="78" priority="13" operator="greaterThan">
      <formula>$D$16</formula>
    </cfRule>
  </conditionalFormatting>
  <conditionalFormatting sqref="E17">
    <cfRule type="cellIs" dxfId="77" priority="7" operator="greaterThan">
      <formula>$D$17</formula>
    </cfRule>
  </conditionalFormatting>
  <conditionalFormatting sqref="E18">
    <cfRule type="cellIs" dxfId="76" priority="11" operator="greaterThan">
      <formula>$D$18</formula>
    </cfRule>
  </conditionalFormatting>
  <conditionalFormatting sqref="E19">
    <cfRule type="cellIs" dxfId="75" priority="10" operator="greaterThan">
      <formula>$D$19</formula>
    </cfRule>
  </conditionalFormatting>
  <conditionalFormatting sqref="E20">
    <cfRule type="cellIs" dxfId="74" priority="9" operator="greaterThan">
      <formula>$D$20</formula>
    </cfRule>
  </conditionalFormatting>
  <conditionalFormatting sqref="E21:F21">
    <cfRule type="cellIs" dxfId="73" priority="24" operator="greaterThan">
      <formula>#REF!</formula>
    </cfRule>
    <cfRule type="cellIs" dxfId="72" priority="25" operator="greaterThan">
      <formula>#REF!</formula>
    </cfRule>
  </conditionalFormatting>
  <conditionalFormatting sqref="G22:G23">
    <cfRule type="cellIs" dxfId="71" priority="37" operator="greaterThan">
      <formula>$M$22</formula>
    </cfRule>
  </conditionalFormatting>
  <conditionalFormatting sqref="G26">
    <cfRule type="cellIs" dxfId="70" priority="33" operator="greaterThan">
      <formula>$M$22</formula>
    </cfRule>
  </conditionalFormatting>
  <conditionalFormatting sqref="H4:H23">
    <cfRule type="cellIs" dxfId="69" priority="34" operator="greaterThanOrEqual">
      <formula>0.9</formula>
    </cfRule>
  </conditionalFormatting>
  <conditionalFormatting sqref="H26:H27">
    <cfRule type="cellIs" dxfId="68" priority="27" operator="greaterThanOrEqual">
      <formula>0.9</formula>
    </cfRule>
  </conditionalFormatting>
  <conditionalFormatting sqref="H27">
    <cfRule type="cellIs" dxfId="67" priority="26" operator="lessThan">
      <formula>0.9</formula>
    </cfRule>
  </conditionalFormatting>
  <conditionalFormatting sqref="K27">
    <cfRule type="cellIs" dxfId="66" priority="35" operator="greaterThan">
      <formula>$M$27</formula>
    </cfRule>
  </conditionalFormatting>
  <conditionalFormatting sqref="M27">
    <cfRule type="cellIs" dxfId="65" priority="5" operator="greaterThan">
      <formula>$M$27</formula>
    </cfRule>
  </conditionalFormatting>
  <conditionalFormatting sqref="E24">
    <cfRule type="containsText" dxfId="64" priority="3" operator="containsText" text="überschritten">
      <formula>NOT(ISERROR(SEARCH("überschritten",E24)))</formula>
    </cfRule>
    <cfRule type="containsText" dxfId="63" priority="4" operator="containsText" text="unterschritten">
      <formula>NOT(ISERROR(SEARCH("unterschritten",E24)))</formula>
    </cfRule>
  </conditionalFormatting>
  <conditionalFormatting sqref="E25">
    <cfRule type="containsText" dxfId="62" priority="1" operator="containsText" text="überschritten">
      <formula>NOT(ISERROR(SEARCH("überschritten",E25)))</formula>
    </cfRule>
    <cfRule type="containsText" dxfId="61" priority="2" operator="containsText" text="unterschritten">
      <formula>NOT(ISERROR(SEARCH("unterschritten",E25)))</formula>
    </cfRule>
  </conditionalFormatting>
  <pageMargins left="0.70866141732283472" right="0.70866141732283472" top="1.1811023622047245" bottom="0.78740157480314965" header="0.31496062992125984" footer="0.31496062992125984"/>
  <pageSetup paperSize="9" scale="71" orientation="landscape" cellComments="asDisplayed" r:id="rId1"/>
  <headerFooter>
    <oddHeader>&amp;LPAK-Arbeitshilfe - Auswertungsschritte zur PAK-Bewertung - P222116 &amp;R&amp;G</oddHeader>
    <oddFooter>&amp;L&amp;Z&amp;F&amp;A&amp;RAnlage 1.1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="85" zoomScaleNormal="85" workbookViewId="0">
      <selection activeCell="E24" sqref="E24:M24"/>
    </sheetView>
  </sheetViews>
  <sheetFormatPr baseColWidth="10" defaultRowHeight="15" x14ac:dyDescent="0.25"/>
  <cols>
    <col min="1" max="1" width="20.140625" customWidth="1"/>
    <col min="3" max="3" width="12.42578125" customWidth="1"/>
    <col min="13" max="13" width="11.85546875" customWidth="1"/>
  </cols>
  <sheetData>
    <row r="1" spans="1:13" ht="63" customHeight="1" thickBot="1" x14ac:dyDescent="0.3">
      <c r="A1" s="175" t="s">
        <v>91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26.85" customHeight="1" x14ac:dyDescent="0.25">
      <c r="A2" s="179"/>
      <c r="B2" s="193"/>
      <c r="C2" s="126" t="s">
        <v>36</v>
      </c>
      <c r="D2" s="194" t="s">
        <v>42</v>
      </c>
      <c r="E2" s="181"/>
      <c r="F2" s="182"/>
      <c r="G2" s="182"/>
      <c r="H2" s="183"/>
      <c r="I2" s="184" t="s">
        <v>37</v>
      </c>
      <c r="J2" s="185"/>
      <c r="K2" s="185"/>
      <c r="L2" s="186"/>
      <c r="M2" s="138" t="s">
        <v>39</v>
      </c>
    </row>
    <row r="3" spans="1:13" ht="13.35" customHeight="1" x14ac:dyDescent="0.25">
      <c r="A3" s="98" t="s">
        <v>44</v>
      </c>
      <c r="B3" s="99" t="s">
        <v>45</v>
      </c>
      <c r="C3" s="127" t="s">
        <v>46</v>
      </c>
      <c r="D3" s="98" t="s">
        <v>47</v>
      </c>
      <c r="E3" s="76" t="s">
        <v>48</v>
      </c>
      <c r="F3" s="76" t="s">
        <v>49</v>
      </c>
      <c r="G3" s="76" t="s">
        <v>50</v>
      </c>
      <c r="H3" s="99" t="s">
        <v>51</v>
      </c>
      <c r="I3" s="98" t="s">
        <v>52</v>
      </c>
      <c r="J3" s="76" t="s">
        <v>53</v>
      </c>
      <c r="K3" s="76" t="s">
        <v>54</v>
      </c>
      <c r="L3" s="99" t="s">
        <v>55</v>
      </c>
      <c r="M3" s="127" t="s">
        <v>56</v>
      </c>
    </row>
    <row r="4" spans="1:13" ht="78.75" thickBot="1" x14ac:dyDescent="0.3">
      <c r="A4" s="139" t="s">
        <v>35</v>
      </c>
      <c r="B4" s="132" t="s">
        <v>41</v>
      </c>
      <c r="C4" s="128" t="s">
        <v>57</v>
      </c>
      <c r="D4" s="100" t="s">
        <v>34</v>
      </c>
      <c r="E4" s="28" t="s">
        <v>58</v>
      </c>
      <c r="F4" s="22" t="s">
        <v>0</v>
      </c>
      <c r="G4" s="20" t="s">
        <v>1</v>
      </c>
      <c r="H4" s="101" t="s">
        <v>62</v>
      </c>
      <c r="I4" s="115" t="s">
        <v>63</v>
      </c>
      <c r="J4" s="79" t="s">
        <v>38</v>
      </c>
      <c r="K4" s="21" t="s">
        <v>40</v>
      </c>
      <c r="L4" s="116" t="s">
        <v>64</v>
      </c>
      <c r="M4" s="137" t="s">
        <v>43</v>
      </c>
    </row>
    <row r="5" spans="1:13" ht="16.5" thickTop="1" thickBot="1" x14ac:dyDescent="0.3">
      <c r="A5" s="96" t="s">
        <v>2</v>
      </c>
      <c r="B5" s="133" t="s">
        <v>3</v>
      </c>
      <c r="C5" s="129"/>
      <c r="D5" s="102">
        <v>160</v>
      </c>
      <c r="E5" s="65" t="e">
        <f>C5/C17</f>
        <v>#DIV/0!</v>
      </c>
      <c r="F5" s="26">
        <v>0</v>
      </c>
      <c r="G5" s="78">
        <f t="shared" ref="G5:G20" si="0">C5*F5</f>
        <v>0</v>
      </c>
      <c r="H5" s="103" t="e">
        <f>G5/G22</f>
        <v>#DIV/0!</v>
      </c>
      <c r="I5" s="117"/>
      <c r="J5" s="58"/>
      <c r="K5" s="57"/>
      <c r="L5" s="118"/>
      <c r="M5" s="176"/>
    </row>
    <row r="6" spans="1:13" ht="16.5" thickTop="1" thickBot="1" x14ac:dyDescent="0.3">
      <c r="A6" s="96" t="s">
        <v>4</v>
      </c>
      <c r="B6" s="133" t="s">
        <v>5</v>
      </c>
      <c r="C6" s="129"/>
      <c r="D6" s="102">
        <v>5</v>
      </c>
      <c r="E6" s="65" t="e">
        <f>C6/C17</f>
        <v>#DIV/0!</v>
      </c>
      <c r="F6" s="26">
        <v>0.01</v>
      </c>
      <c r="G6" s="19">
        <f t="shared" si="0"/>
        <v>0</v>
      </c>
      <c r="H6" s="103" t="e">
        <f>G6/G22</f>
        <v>#DIV/0!</v>
      </c>
      <c r="I6" s="117"/>
      <c r="J6" s="58"/>
      <c r="K6" s="57"/>
      <c r="L6" s="118"/>
      <c r="M6" s="177"/>
    </row>
    <row r="7" spans="1:13" ht="16.5" thickTop="1" thickBot="1" x14ac:dyDescent="0.3">
      <c r="A7" s="96" t="s">
        <v>6</v>
      </c>
      <c r="B7" s="133" t="s">
        <v>7</v>
      </c>
      <c r="C7" s="129"/>
      <c r="D7" s="102">
        <v>95</v>
      </c>
      <c r="E7" s="65" t="e">
        <f>C7/C17</f>
        <v>#DIV/0!</v>
      </c>
      <c r="F7" s="26">
        <v>0</v>
      </c>
      <c r="G7" s="78">
        <f t="shared" si="0"/>
        <v>0</v>
      </c>
      <c r="H7" s="103" t="e">
        <f>G7/G22</f>
        <v>#DIV/0!</v>
      </c>
      <c r="I7" s="117"/>
      <c r="J7" s="58"/>
      <c r="K7" s="57"/>
      <c r="L7" s="118"/>
      <c r="M7" s="177"/>
    </row>
    <row r="8" spans="1:13" ht="16.5" thickTop="1" thickBot="1" x14ac:dyDescent="0.3">
      <c r="A8" s="96" t="s">
        <v>8</v>
      </c>
      <c r="B8" s="133" t="s">
        <v>9</v>
      </c>
      <c r="C8" s="129"/>
      <c r="D8" s="102">
        <v>110</v>
      </c>
      <c r="E8" s="65" t="e">
        <f>C8/C17</f>
        <v>#DIV/0!</v>
      </c>
      <c r="F8" s="26">
        <v>0</v>
      </c>
      <c r="G8" s="78">
        <f t="shared" si="0"/>
        <v>0</v>
      </c>
      <c r="H8" s="103" t="e">
        <f>G8/G22</f>
        <v>#DIV/0!</v>
      </c>
      <c r="I8" s="117"/>
      <c r="J8" s="58"/>
      <c r="K8" s="57"/>
      <c r="L8" s="118"/>
      <c r="M8" s="177"/>
    </row>
    <row r="9" spans="1:13" ht="16.5" thickTop="1" thickBot="1" x14ac:dyDescent="0.3">
      <c r="A9" s="96" t="s">
        <v>10</v>
      </c>
      <c r="B9" s="133" t="s">
        <v>11</v>
      </c>
      <c r="C9" s="129"/>
      <c r="D9" s="102">
        <v>140</v>
      </c>
      <c r="E9" s="65" t="e">
        <f>C9/C17</f>
        <v>#DIV/0!</v>
      </c>
      <c r="F9" s="26">
        <v>0</v>
      </c>
      <c r="G9" s="78">
        <f t="shared" si="0"/>
        <v>0</v>
      </c>
      <c r="H9" s="103" t="e">
        <f>G9/G22</f>
        <v>#DIV/0!</v>
      </c>
      <c r="I9" s="117"/>
      <c r="J9" s="58"/>
      <c r="K9" s="57"/>
      <c r="L9" s="118"/>
      <c r="M9" s="177"/>
    </row>
    <row r="10" spans="1:13" ht="16.5" thickTop="1" thickBot="1" x14ac:dyDescent="0.3">
      <c r="A10" s="96" t="s">
        <v>12</v>
      </c>
      <c r="B10" s="133" t="s">
        <v>13</v>
      </c>
      <c r="C10" s="129"/>
      <c r="D10" s="102">
        <v>240</v>
      </c>
      <c r="E10" s="65" t="e">
        <f>C10/C17</f>
        <v>#DIV/0!</v>
      </c>
      <c r="F10" s="26">
        <v>0.01</v>
      </c>
      <c r="G10" s="19">
        <f t="shared" si="0"/>
        <v>0</v>
      </c>
      <c r="H10" s="103" t="e">
        <f>G10/G22</f>
        <v>#DIV/0!</v>
      </c>
      <c r="I10" s="117"/>
      <c r="J10" s="58"/>
      <c r="K10" s="57"/>
      <c r="L10" s="118"/>
      <c r="M10" s="177"/>
    </row>
    <row r="11" spans="1:13" ht="16.5" thickTop="1" thickBot="1" x14ac:dyDescent="0.3">
      <c r="A11" s="96" t="s">
        <v>14</v>
      </c>
      <c r="B11" s="133" t="s">
        <v>15</v>
      </c>
      <c r="C11" s="129"/>
      <c r="D11" s="102">
        <v>55</v>
      </c>
      <c r="E11" s="65" t="e">
        <f>C11/C17</f>
        <v>#DIV/0!</v>
      </c>
      <c r="F11" s="26">
        <v>0.01</v>
      </c>
      <c r="G11" s="19">
        <f t="shared" si="0"/>
        <v>0</v>
      </c>
      <c r="H11" s="103" t="e">
        <f>G11/G22</f>
        <v>#DIV/0!</v>
      </c>
      <c r="I11" s="117"/>
      <c r="J11" s="58"/>
      <c r="K11" s="57"/>
      <c r="L11" s="118"/>
      <c r="M11" s="177"/>
    </row>
    <row r="12" spans="1:13" ht="16.5" thickTop="1" thickBot="1" x14ac:dyDescent="0.3">
      <c r="A12" s="96" t="s">
        <v>16</v>
      </c>
      <c r="B12" s="133" t="s">
        <v>17</v>
      </c>
      <c r="C12" s="129"/>
      <c r="D12" s="102">
        <v>30</v>
      </c>
      <c r="E12" s="65" t="e">
        <f>C12/C17</f>
        <v>#DIV/0!</v>
      </c>
      <c r="F12" s="26">
        <v>0</v>
      </c>
      <c r="G12" s="78">
        <f t="shared" si="0"/>
        <v>0</v>
      </c>
      <c r="H12" s="103" t="e">
        <f>G12/G22</f>
        <v>#DIV/0!</v>
      </c>
      <c r="I12" s="119"/>
      <c r="J12" s="58"/>
      <c r="K12" s="57"/>
      <c r="L12" s="118"/>
      <c r="M12" s="177"/>
    </row>
    <row r="13" spans="1:13" ht="16.5" thickTop="1" thickBot="1" x14ac:dyDescent="0.3">
      <c r="A13" s="96" t="s">
        <v>60</v>
      </c>
      <c r="B13" s="133" t="s">
        <v>18</v>
      </c>
      <c r="C13" s="129"/>
      <c r="D13" s="102">
        <v>6</v>
      </c>
      <c r="E13" s="65" t="e">
        <f>C13/C17</f>
        <v>#DIV/0!</v>
      </c>
      <c r="F13" s="26">
        <v>0.1</v>
      </c>
      <c r="G13" s="19">
        <f t="shared" si="0"/>
        <v>0</v>
      </c>
      <c r="H13" s="104" t="e">
        <f>G13/G22</f>
        <v>#DIV/0!</v>
      </c>
      <c r="I13" s="120"/>
      <c r="J13" s="59" t="str">
        <f>IF(I13&lt;&gt;"",C13*I13,"n.b.")</f>
        <v>n.b.</v>
      </c>
      <c r="K13" s="42" t="str">
        <f t="shared" ref="K13:K20" si="1">IF(I13&lt;&gt;0,F13*J13,"n.b.")</f>
        <v>n.b.</v>
      </c>
      <c r="L13" s="121" t="str">
        <f t="shared" ref="L13:L20" si="2">IF(I13&lt;&gt;"", H13,"")</f>
        <v/>
      </c>
      <c r="M13" s="177"/>
    </row>
    <row r="14" spans="1:13" ht="16.5" thickTop="1" thickBot="1" x14ac:dyDescent="0.3">
      <c r="A14" s="96" t="s">
        <v>19</v>
      </c>
      <c r="B14" s="133" t="s">
        <v>20</v>
      </c>
      <c r="C14" s="129"/>
      <c r="D14" s="102">
        <v>5</v>
      </c>
      <c r="E14" s="65" t="e">
        <f>C14/C17</f>
        <v>#DIV/0!</v>
      </c>
      <c r="F14" s="26">
        <v>0.01</v>
      </c>
      <c r="G14" s="19">
        <f t="shared" si="0"/>
        <v>0</v>
      </c>
      <c r="H14" s="104" t="e">
        <f>G14/G22</f>
        <v>#DIV/0!</v>
      </c>
      <c r="I14" s="120"/>
      <c r="J14" s="59" t="str">
        <f t="shared" ref="J14:J20" si="3">IF(I14&lt;&gt;"",C14*I14,"n.b.")</f>
        <v>n.b.</v>
      </c>
      <c r="K14" s="42" t="str">
        <f t="shared" si="1"/>
        <v>n.b.</v>
      </c>
      <c r="L14" s="121" t="str">
        <f t="shared" si="2"/>
        <v/>
      </c>
      <c r="M14" s="177"/>
    </row>
    <row r="15" spans="1:13" ht="16.5" thickTop="1" thickBot="1" x14ac:dyDescent="0.3">
      <c r="A15" s="96" t="s">
        <v>21</v>
      </c>
      <c r="B15" s="133" t="s">
        <v>22</v>
      </c>
      <c r="C15" s="129"/>
      <c r="D15" s="102">
        <v>3</v>
      </c>
      <c r="E15" s="65" t="e">
        <f>C15/C17</f>
        <v>#DIV/0!</v>
      </c>
      <c r="F15" s="26">
        <v>1</v>
      </c>
      <c r="G15" s="19">
        <f t="shared" si="0"/>
        <v>0</v>
      </c>
      <c r="H15" s="104" t="e">
        <f>G15/G22</f>
        <v>#DIV/0!</v>
      </c>
      <c r="I15" s="120"/>
      <c r="J15" s="59" t="str">
        <f t="shared" si="3"/>
        <v>n.b.</v>
      </c>
      <c r="K15" s="42" t="str">
        <f t="shared" si="1"/>
        <v>n.b.</v>
      </c>
      <c r="L15" s="121" t="str">
        <f t="shared" si="2"/>
        <v/>
      </c>
      <c r="M15" s="177"/>
    </row>
    <row r="16" spans="1:13" ht="16.5" thickTop="1" thickBot="1" x14ac:dyDescent="0.3">
      <c r="A16" s="96" t="s">
        <v>23</v>
      </c>
      <c r="B16" s="133" t="s">
        <v>24</v>
      </c>
      <c r="C16" s="129"/>
      <c r="D16" s="102">
        <v>3</v>
      </c>
      <c r="E16" s="65" t="e">
        <f>C16/C17</f>
        <v>#DIV/0!</v>
      </c>
      <c r="F16" s="26">
        <v>0.1</v>
      </c>
      <c r="G16" s="19">
        <f t="shared" si="0"/>
        <v>0</v>
      </c>
      <c r="H16" s="105" t="e">
        <f>G16/G22</f>
        <v>#DIV/0!</v>
      </c>
      <c r="I16" s="120"/>
      <c r="J16" s="59" t="str">
        <f t="shared" si="3"/>
        <v>n.b.</v>
      </c>
      <c r="K16" s="42" t="str">
        <f t="shared" si="1"/>
        <v>n.b.</v>
      </c>
      <c r="L16" s="121" t="str">
        <f t="shared" si="2"/>
        <v/>
      </c>
      <c r="M16" s="177"/>
    </row>
    <row r="17" spans="1:13" ht="16.5" thickTop="1" thickBot="1" x14ac:dyDescent="0.3">
      <c r="A17" s="134" t="s">
        <v>25</v>
      </c>
      <c r="B17" s="135" t="s">
        <v>26</v>
      </c>
      <c r="C17" s="129"/>
      <c r="D17" s="106">
        <v>1</v>
      </c>
      <c r="E17" s="66" t="e">
        <f>C17/C17</f>
        <v>#DIV/0!</v>
      </c>
      <c r="F17" s="27">
        <v>1</v>
      </c>
      <c r="G17" s="19">
        <f t="shared" si="0"/>
        <v>0</v>
      </c>
      <c r="H17" s="107" t="e">
        <f>G17/G22</f>
        <v>#DIV/0!</v>
      </c>
      <c r="I17" s="120"/>
      <c r="J17" s="59" t="str">
        <f t="shared" si="3"/>
        <v>n.b.</v>
      </c>
      <c r="K17" s="43" t="str">
        <f t="shared" si="1"/>
        <v>n.b.</v>
      </c>
      <c r="L17" s="121" t="str">
        <f t="shared" si="2"/>
        <v/>
      </c>
      <c r="M17" s="177"/>
    </row>
    <row r="18" spans="1:13" ht="16.5" thickTop="1" thickBot="1" x14ac:dyDescent="0.3">
      <c r="A18" s="96" t="s">
        <v>27</v>
      </c>
      <c r="B18" s="133" t="s">
        <v>28</v>
      </c>
      <c r="C18" s="129"/>
      <c r="D18" s="102">
        <v>3</v>
      </c>
      <c r="E18" s="65" t="e">
        <f>C18/C17</f>
        <v>#DIV/0!</v>
      </c>
      <c r="F18" s="26">
        <v>0.01</v>
      </c>
      <c r="G18" s="19">
        <f t="shared" si="0"/>
        <v>0</v>
      </c>
      <c r="H18" s="108" t="e">
        <f>G18/G22</f>
        <v>#DIV/0!</v>
      </c>
      <c r="I18" s="120"/>
      <c r="J18" s="59" t="str">
        <f t="shared" si="3"/>
        <v>n.b.</v>
      </c>
      <c r="K18" s="42" t="str">
        <f t="shared" si="1"/>
        <v>n.b.</v>
      </c>
      <c r="L18" s="121" t="str">
        <f t="shared" si="2"/>
        <v/>
      </c>
      <c r="M18" s="177"/>
    </row>
    <row r="19" spans="1:13" ht="16.5" thickTop="1" thickBot="1" x14ac:dyDescent="0.3">
      <c r="A19" s="96" t="s">
        <v>29</v>
      </c>
      <c r="B19" s="133" t="s">
        <v>30</v>
      </c>
      <c r="C19" s="129"/>
      <c r="D19" s="102">
        <v>3</v>
      </c>
      <c r="E19" s="65" t="e">
        <f>C19/C17</f>
        <v>#DIV/0!</v>
      </c>
      <c r="F19" s="26">
        <v>0.1</v>
      </c>
      <c r="G19" s="19">
        <f t="shared" si="0"/>
        <v>0</v>
      </c>
      <c r="H19" s="104" t="e">
        <f>G19/G22</f>
        <v>#DIV/0!</v>
      </c>
      <c r="I19" s="120"/>
      <c r="J19" s="59" t="str">
        <f t="shared" si="3"/>
        <v>n.b.</v>
      </c>
      <c r="K19" s="42" t="str">
        <f t="shared" si="1"/>
        <v>n.b.</v>
      </c>
      <c r="L19" s="121" t="str">
        <f t="shared" si="2"/>
        <v/>
      </c>
      <c r="M19" s="177"/>
    </row>
    <row r="20" spans="1:13" ht="16.5" thickTop="1" thickBot="1" x14ac:dyDescent="0.3">
      <c r="A20" s="97" t="s">
        <v>59</v>
      </c>
      <c r="B20" s="136" t="s">
        <v>31</v>
      </c>
      <c r="C20" s="130"/>
      <c r="D20" s="109">
        <v>1.5</v>
      </c>
      <c r="E20" s="110" t="e">
        <f>C20/C17</f>
        <v>#DIV/0!</v>
      </c>
      <c r="F20" s="111">
        <v>1</v>
      </c>
      <c r="G20" s="112">
        <f t="shared" si="0"/>
        <v>0</v>
      </c>
      <c r="H20" s="113" t="e">
        <f>G20/G22</f>
        <v>#DIV/0!</v>
      </c>
      <c r="I20" s="122"/>
      <c r="J20" s="123" t="str">
        <f t="shared" si="3"/>
        <v>n.b.</v>
      </c>
      <c r="K20" s="124" t="str">
        <f t="shared" si="1"/>
        <v>n.b.</v>
      </c>
      <c r="L20" s="125" t="str">
        <f t="shared" si="2"/>
        <v/>
      </c>
      <c r="M20" s="178"/>
    </row>
    <row r="21" spans="1:13" ht="15.75" thickBot="1" x14ac:dyDescent="0.3">
      <c r="A21" s="131"/>
      <c r="B21" s="131"/>
      <c r="C21" s="2"/>
      <c r="D21" s="17"/>
      <c r="E21" s="23"/>
      <c r="F21" s="17"/>
      <c r="G21" s="18"/>
      <c r="H21" s="18"/>
      <c r="I21" s="35"/>
      <c r="J21" s="2"/>
      <c r="K21" s="18"/>
      <c r="L21" s="114"/>
      <c r="M21" s="3" t="str">
        <f>IF(M22=1.3,"KiSpi",IF(M22=2.6,"Wohngebiet",IF(M22&lt;&gt;2.6,"angepasstes Nutzungsszenario","")))</f>
        <v>angepasstes Nutzungsszenario</v>
      </c>
    </row>
    <row r="22" spans="1:13" ht="19.5" thickTop="1" thickBot="1" x14ac:dyDescent="0.4">
      <c r="A22" s="4" t="s">
        <v>61</v>
      </c>
      <c r="B22" s="4"/>
      <c r="C22" s="60">
        <f>SUM(C5:C20)</f>
        <v>0</v>
      </c>
      <c r="D22" s="61"/>
      <c r="E22" s="62"/>
      <c r="F22" s="67"/>
      <c r="G22" s="88">
        <f>SUM(G5:G20)</f>
        <v>0</v>
      </c>
      <c r="H22" s="68" t="e">
        <f>SUM(H5:H20)</f>
        <v>#DIV/0!</v>
      </c>
      <c r="I22" s="63"/>
      <c r="J22" s="64"/>
      <c r="K22" s="64">
        <f>SUM(K5:K20)</f>
        <v>0</v>
      </c>
      <c r="L22" s="73">
        <f>SUM(L13:L20)</f>
        <v>0</v>
      </c>
      <c r="M22" s="34"/>
    </row>
    <row r="23" spans="1:13" ht="15.75" thickTop="1" x14ac:dyDescent="0.25">
      <c r="A23" s="5"/>
      <c r="B23" s="5"/>
      <c r="C23" s="6"/>
      <c r="D23" s="6"/>
      <c r="E23" s="24"/>
      <c r="F23" s="6"/>
      <c r="G23" s="11"/>
      <c r="H23" s="7"/>
      <c r="I23" s="36"/>
      <c r="J23" s="8"/>
      <c r="K23" s="8"/>
      <c r="L23" s="9"/>
      <c r="M23" s="10"/>
    </row>
    <row r="24" spans="1:13" x14ac:dyDescent="0.25">
      <c r="A24" s="47" t="s">
        <v>65</v>
      </c>
      <c r="B24" s="48"/>
      <c r="C24" s="49">
        <f>M22/0.7</f>
        <v>0</v>
      </c>
      <c r="D24" s="50" t="s">
        <v>32</v>
      </c>
      <c r="E24" s="187" t="str">
        <f>IF(G22*0.7&gt;M22,"überschritten","unterschritten")</f>
        <v>unterschritten</v>
      </c>
      <c r="F24" s="188"/>
      <c r="G24" s="188"/>
      <c r="H24" s="188"/>
      <c r="I24" s="188"/>
      <c r="J24" s="188"/>
      <c r="K24" s="188"/>
      <c r="L24" s="188"/>
      <c r="M24" s="189"/>
    </row>
    <row r="25" spans="1:13" x14ac:dyDescent="0.25">
      <c r="A25" s="51" t="s">
        <v>66</v>
      </c>
      <c r="B25" s="52"/>
      <c r="C25" s="49">
        <f>M22/0.1</f>
        <v>0</v>
      </c>
      <c r="D25" s="50" t="s">
        <v>32</v>
      </c>
      <c r="E25" s="190" t="str">
        <f>IF(G22*0.1&gt;M22,"überschritten","unterschritten")</f>
        <v>unterschritten</v>
      </c>
      <c r="F25" s="191"/>
      <c r="G25" s="191"/>
      <c r="H25" s="191"/>
      <c r="I25" s="191"/>
      <c r="J25" s="191"/>
      <c r="K25" s="191"/>
      <c r="L25" s="191"/>
      <c r="M25" s="192"/>
    </row>
    <row r="26" spans="1:13" ht="15.75" thickBot="1" x14ac:dyDescent="0.3">
      <c r="A26" s="5"/>
      <c r="B26" s="5"/>
      <c r="C26" s="6"/>
      <c r="D26" s="16"/>
      <c r="E26" s="25"/>
      <c r="F26" s="16"/>
      <c r="G26" s="11"/>
      <c r="H26" s="12"/>
      <c r="I26" s="37"/>
      <c r="J26" s="13"/>
      <c r="K26" s="56"/>
      <c r="L26" s="9"/>
      <c r="M26" s="55"/>
    </row>
    <row r="27" spans="1:13" ht="16.5" thickTop="1" thickBot="1" x14ac:dyDescent="0.3">
      <c r="A27" s="53" t="s">
        <v>33</v>
      </c>
      <c r="B27" s="14">
        <f>COUNT(K13:K20)</f>
        <v>0</v>
      </c>
      <c r="C27" s="71" t="str">
        <f>"Anzahl RV ("&amp;B27&amp;")"</f>
        <v>Anzahl RV (0)</v>
      </c>
      <c r="D27" s="15"/>
      <c r="E27" s="15"/>
      <c r="F27" s="15"/>
      <c r="G27" s="15">
        <f>SUM(G13:G20)</f>
        <v>0</v>
      </c>
      <c r="H27" s="74">
        <f>L22</f>
        <v>0</v>
      </c>
      <c r="I27" s="38"/>
      <c r="J27" s="54"/>
      <c r="K27" s="70">
        <f>SUM(K13:K20)</f>
        <v>0</v>
      </c>
      <c r="L27" s="72"/>
      <c r="M27" s="75">
        <f>(M22*H27)</f>
        <v>0</v>
      </c>
    </row>
    <row r="28" spans="1:13" ht="16.5" thickTop="1" thickBot="1" x14ac:dyDescent="0.3"/>
    <row r="29" spans="1:13" ht="19.5" thickBot="1" x14ac:dyDescent="0.35">
      <c r="A29" s="90" t="s">
        <v>72</v>
      </c>
      <c r="B29" s="91"/>
      <c r="C29" s="91"/>
      <c r="D29" s="91"/>
      <c r="E29" s="91"/>
      <c r="F29" s="92"/>
    </row>
    <row r="30" spans="1:13" ht="16.5" thickTop="1" thickBot="1" x14ac:dyDescent="0.3">
      <c r="A30" s="93"/>
      <c r="B30" s="171" t="s">
        <v>87</v>
      </c>
      <c r="C30" s="171"/>
      <c r="D30" s="171"/>
      <c r="E30" s="171"/>
      <c r="F30" s="172"/>
    </row>
    <row r="31" spans="1:13" ht="15.75" thickTop="1" x14ac:dyDescent="0.25">
      <c r="A31" s="94" t="s">
        <v>75</v>
      </c>
      <c r="B31" s="171" t="s">
        <v>77</v>
      </c>
      <c r="C31" s="171"/>
      <c r="D31" s="171"/>
      <c r="E31" s="171"/>
      <c r="F31" s="172"/>
    </row>
    <row r="32" spans="1:13" x14ac:dyDescent="0.25">
      <c r="A32" s="96" t="s">
        <v>73</v>
      </c>
      <c r="B32" s="171" t="s">
        <v>74</v>
      </c>
      <c r="C32" s="171"/>
      <c r="D32" s="171"/>
      <c r="E32" s="171"/>
      <c r="F32" s="172"/>
    </row>
    <row r="33" spans="1:6" x14ac:dyDescent="0.25">
      <c r="A33" s="96" t="s">
        <v>79</v>
      </c>
      <c r="B33" s="171" t="s">
        <v>80</v>
      </c>
      <c r="C33" s="171"/>
      <c r="D33" s="171"/>
      <c r="E33" s="171"/>
      <c r="F33" s="172"/>
    </row>
    <row r="34" spans="1:6" x14ac:dyDescent="0.25">
      <c r="A34" s="96" t="s">
        <v>81</v>
      </c>
      <c r="B34" s="171" t="s">
        <v>82</v>
      </c>
      <c r="C34" s="171"/>
      <c r="D34" s="171"/>
      <c r="E34" s="171"/>
      <c r="F34" s="172"/>
    </row>
    <row r="35" spans="1:6" x14ac:dyDescent="0.25">
      <c r="A35" s="96" t="s">
        <v>83</v>
      </c>
      <c r="B35" s="171" t="s">
        <v>84</v>
      </c>
      <c r="C35" s="171"/>
      <c r="D35" s="171"/>
      <c r="E35" s="171"/>
      <c r="F35" s="172"/>
    </row>
    <row r="36" spans="1:6" ht="15.75" thickBot="1" x14ac:dyDescent="0.3">
      <c r="A36" s="97" t="s">
        <v>85</v>
      </c>
      <c r="B36" s="173" t="s">
        <v>86</v>
      </c>
      <c r="C36" s="173"/>
      <c r="D36" s="173"/>
      <c r="E36" s="173"/>
      <c r="F36" s="174"/>
    </row>
  </sheetData>
  <sheetProtection algorithmName="SHA-512" hashValue="SWSY09kyzHbICbB0ireTKtT9Es1W4D5O676MxZv6On2f/X9Lzv1sBGiiujGd+PRC8xpeioWhVKK0DU1842a4kA==" saltValue="RLG8S7+h42VvPSFL/QN2zA==" spinCount="100000" sheet="1" objects="1" scenarios="1"/>
  <mergeCells count="14">
    <mergeCell ref="B33:F33"/>
    <mergeCell ref="B34:F34"/>
    <mergeCell ref="B35:F35"/>
    <mergeCell ref="B36:F36"/>
    <mergeCell ref="A1:M1"/>
    <mergeCell ref="M5:M20"/>
    <mergeCell ref="B30:F30"/>
    <mergeCell ref="B31:F31"/>
    <mergeCell ref="B32:F32"/>
    <mergeCell ref="A2:B2"/>
    <mergeCell ref="D2:H2"/>
    <mergeCell ref="I2:L2"/>
    <mergeCell ref="E24:M24"/>
    <mergeCell ref="E25:M25"/>
  </mergeCells>
  <conditionalFormatting sqref="E5">
    <cfRule type="cellIs" dxfId="60" priority="27" operator="greaterThan">
      <formula>$D$5</formula>
    </cfRule>
  </conditionalFormatting>
  <conditionalFormatting sqref="E6">
    <cfRule type="cellIs" dxfId="59" priority="10" operator="greaterThan">
      <formula>$D$6</formula>
    </cfRule>
  </conditionalFormatting>
  <conditionalFormatting sqref="E7">
    <cfRule type="cellIs" dxfId="58" priority="26" operator="greaterThan">
      <formula>$D$7</formula>
    </cfRule>
  </conditionalFormatting>
  <conditionalFormatting sqref="E8">
    <cfRule type="cellIs" dxfId="57" priority="25" operator="greaterThan">
      <formula>$D$8</formula>
    </cfRule>
  </conditionalFormatting>
  <conditionalFormatting sqref="E9">
    <cfRule type="cellIs" dxfId="56" priority="24" operator="greaterThan">
      <formula>$D$9</formula>
    </cfRule>
  </conditionalFormatting>
  <conditionalFormatting sqref="E10">
    <cfRule type="cellIs" dxfId="55" priority="12" operator="greaterThan">
      <formula>$D$10</formula>
    </cfRule>
  </conditionalFormatting>
  <conditionalFormatting sqref="E11">
    <cfRule type="cellIs" dxfId="54" priority="22" operator="greaterThan">
      <formula>$D$11</formula>
    </cfRule>
  </conditionalFormatting>
  <conditionalFormatting sqref="E12">
    <cfRule type="cellIs" dxfId="53" priority="21" operator="greaterThan">
      <formula>$D$12</formula>
    </cfRule>
  </conditionalFormatting>
  <conditionalFormatting sqref="E13">
    <cfRule type="cellIs" dxfId="52" priority="20" operator="greaterThan">
      <formula>$D$13</formula>
    </cfRule>
  </conditionalFormatting>
  <conditionalFormatting sqref="E14">
    <cfRule type="cellIs" dxfId="51" priority="19" operator="greaterThan">
      <formula>$D$14</formula>
    </cfRule>
  </conditionalFormatting>
  <conditionalFormatting sqref="E15">
    <cfRule type="cellIs" dxfId="50" priority="18" operator="greaterThan">
      <formula>$D$15</formula>
    </cfRule>
  </conditionalFormatting>
  <conditionalFormatting sqref="E16">
    <cfRule type="cellIs" dxfId="49" priority="17" operator="greaterThan">
      <formula>$D$16</formula>
    </cfRule>
  </conditionalFormatting>
  <conditionalFormatting sqref="E17">
    <cfRule type="cellIs" dxfId="48" priority="11" operator="greaterThan">
      <formula>$D$17</formula>
    </cfRule>
  </conditionalFormatting>
  <conditionalFormatting sqref="E18">
    <cfRule type="cellIs" dxfId="47" priority="15" operator="greaterThan">
      <formula>$D$18</formula>
    </cfRule>
  </conditionalFormatting>
  <conditionalFormatting sqref="E19">
    <cfRule type="cellIs" dxfId="46" priority="14" operator="greaterThan">
      <formula>$D$19</formula>
    </cfRule>
  </conditionalFormatting>
  <conditionalFormatting sqref="E20">
    <cfRule type="cellIs" dxfId="45" priority="13" operator="greaterThan">
      <formula>$D$20</formula>
    </cfRule>
  </conditionalFormatting>
  <conditionalFormatting sqref="E21:F21">
    <cfRule type="cellIs" dxfId="44" priority="59" operator="greaterThan">
      <formula>#REF!</formula>
    </cfRule>
    <cfRule type="cellIs" dxfId="43" priority="60" operator="greaterThan">
      <formula>#REF!</formula>
    </cfRule>
  </conditionalFormatting>
  <conditionalFormatting sqref="G22:G23">
    <cfRule type="cellIs" dxfId="42" priority="40" operator="greaterThan">
      <formula>$M$22</formula>
    </cfRule>
  </conditionalFormatting>
  <conditionalFormatting sqref="G26">
    <cfRule type="cellIs" dxfId="41" priority="35" operator="greaterThan">
      <formula>$M$22</formula>
    </cfRule>
  </conditionalFormatting>
  <conditionalFormatting sqref="H5:H23">
    <cfRule type="cellIs" dxfId="40" priority="37" operator="greaterThanOrEqual">
      <formula>0.9</formula>
    </cfRule>
  </conditionalFormatting>
  <conditionalFormatting sqref="H26:H27">
    <cfRule type="cellIs" dxfId="39" priority="29" operator="greaterThanOrEqual">
      <formula>0.9</formula>
    </cfRule>
  </conditionalFormatting>
  <conditionalFormatting sqref="H27">
    <cfRule type="cellIs" dxfId="38" priority="28" operator="lessThan">
      <formula>0.9</formula>
    </cfRule>
  </conditionalFormatting>
  <conditionalFormatting sqref="K27">
    <cfRule type="cellIs" dxfId="37" priority="38" operator="greaterThan">
      <formula>$M$27</formula>
    </cfRule>
  </conditionalFormatting>
  <conditionalFormatting sqref="M27">
    <cfRule type="cellIs" dxfId="36" priority="36" operator="greaterThan">
      <formula>$M$27</formula>
    </cfRule>
  </conditionalFormatting>
  <conditionalFormatting sqref="H4">
    <cfRule type="cellIs" dxfId="35" priority="9" operator="greaterThanOrEqual">
      <formula>0.9</formula>
    </cfRule>
  </conditionalFormatting>
  <conditionalFormatting sqref="E24">
    <cfRule type="containsText" dxfId="34" priority="3" operator="containsText" text="überschritten">
      <formula>NOT(ISERROR(SEARCH("überschritten",E24)))</formula>
    </cfRule>
    <cfRule type="containsText" dxfId="33" priority="4" operator="containsText" text="unterschritten">
      <formula>NOT(ISERROR(SEARCH("unterschritten",E24)))</formula>
    </cfRule>
  </conditionalFormatting>
  <conditionalFormatting sqref="E25">
    <cfRule type="containsText" dxfId="32" priority="1" operator="containsText" text="überschritten">
      <formula>NOT(ISERROR(SEARCH("überschritten",E25)))</formula>
    </cfRule>
    <cfRule type="containsText" dxfId="31" priority="2" operator="containsText" text="unterschritten">
      <formula>NOT(ISERROR(SEARCH("unterschritten",E25)))</formula>
    </cfRule>
  </conditionalFormatting>
  <pageMargins left="0.70866141732283472" right="0.70866141732283472" top="1.1811023622047245" bottom="0.78740157480314965" header="0.31496062992125984" footer="0.31496062992125984"/>
  <pageSetup paperSize="9" scale="71" orientation="landscape" cellComments="asDisplayed" r:id="rId1"/>
  <headerFooter>
    <oddHeader>&amp;LPAK-Arbeitshilfe - Auswertungsschritte zur PAK-Bewertung - P222116 &amp;R&amp;G</oddHeader>
    <oddFooter>&amp;L&amp;Z&amp;F&amp;A&amp;RAnlage 1.2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tabSelected="1" zoomScale="85" zoomScaleNormal="85" workbookViewId="0">
      <selection activeCell="U15" sqref="U15"/>
    </sheetView>
  </sheetViews>
  <sheetFormatPr baseColWidth="10" defaultRowHeight="15" x14ac:dyDescent="0.25"/>
  <cols>
    <col min="1" max="1" width="20.140625" customWidth="1"/>
    <col min="3" max="3" width="12.42578125" customWidth="1"/>
    <col min="4" max="5" width="10.5703125" customWidth="1"/>
    <col min="13" max="13" width="12.7109375" customWidth="1"/>
    <col min="14" max="15" width="11.42578125" style="87"/>
    <col min="17" max="17" width="5.140625" customWidth="1"/>
    <col min="19" max="19" width="4.42578125" customWidth="1"/>
  </cols>
  <sheetData>
    <row r="1" spans="1:15" ht="63" customHeight="1" thickBot="1" x14ac:dyDescent="0.3">
      <c r="A1" s="175" t="s">
        <v>88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5" ht="26.85" customHeight="1" x14ac:dyDescent="0.25">
      <c r="A2" s="179"/>
      <c r="B2" s="193"/>
      <c r="C2" s="126" t="s">
        <v>36</v>
      </c>
      <c r="D2" s="194" t="s">
        <v>42</v>
      </c>
      <c r="E2" s="181"/>
      <c r="F2" s="182"/>
      <c r="G2" s="182"/>
      <c r="H2" s="183"/>
      <c r="I2" s="184" t="s">
        <v>37</v>
      </c>
      <c r="J2" s="185"/>
      <c r="K2" s="185"/>
      <c r="L2" s="186"/>
      <c r="M2" s="138" t="s">
        <v>39</v>
      </c>
      <c r="N2" s="194" t="s">
        <v>67</v>
      </c>
      <c r="O2" s="195"/>
    </row>
    <row r="3" spans="1:15" ht="13.35" customHeight="1" x14ac:dyDescent="0.25">
      <c r="A3" s="153" t="s">
        <v>44</v>
      </c>
      <c r="B3" s="99" t="s">
        <v>45</v>
      </c>
      <c r="C3" s="127" t="s">
        <v>46</v>
      </c>
      <c r="D3" s="98" t="s">
        <v>47</v>
      </c>
      <c r="E3" s="76" t="s">
        <v>48</v>
      </c>
      <c r="F3" s="76" t="s">
        <v>49</v>
      </c>
      <c r="G3" s="76" t="s">
        <v>50</v>
      </c>
      <c r="H3" s="99" t="s">
        <v>51</v>
      </c>
      <c r="I3" s="98" t="s">
        <v>52</v>
      </c>
      <c r="J3" s="76" t="s">
        <v>53</v>
      </c>
      <c r="K3" s="76" t="s">
        <v>54</v>
      </c>
      <c r="L3" s="99" t="s">
        <v>55</v>
      </c>
      <c r="M3" s="127" t="s">
        <v>56</v>
      </c>
      <c r="N3" s="168" t="s">
        <v>68</v>
      </c>
      <c r="O3" s="169" t="s">
        <v>69</v>
      </c>
    </row>
    <row r="4" spans="1:15" ht="78" x14ac:dyDescent="0.25">
      <c r="A4" s="154" t="s">
        <v>35</v>
      </c>
      <c r="B4" s="132" t="s">
        <v>41</v>
      </c>
      <c r="C4" s="156" t="s">
        <v>89</v>
      </c>
      <c r="D4" s="100" t="s">
        <v>34</v>
      </c>
      <c r="E4" s="28" t="s">
        <v>58</v>
      </c>
      <c r="F4" s="22" t="s">
        <v>0</v>
      </c>
      <c r="G4" s="20" t="s">
        <v>1</v>
      </c>
      <c r="H4" s="160" t="s">
        <v>62</v>
      </c>
      <c r="I4" s="115" t="s">
        <v>63</v>
      </c>
      <c r="J4" s="79" t="s">
        <v>38</v>
      </c>
      <c r="K4" s="21" t="s">
        <v>40</v>
      </c>
      <c r="L4" s="116" t="s">
        <v>64</v>
      </c>
      <c r="M4" s="137" t="s">
        <v>43</v>
      </c>
      <c r="N4" s="170"/>
      <c r="O4" s="137" t="s">
        <v>92</v>
      </c>
    </row>
    <row r="5" spans="1:15" x14ac:dyDescent="0.25">
      <c r="A5" s="155" t="s">
        <v>2</v>
      </c>
      <c r="B5" s="133" t="s">
        <v>3</v>
      </c>
      <c r="C5" s="157"/>
      <c r="D5" s="102">
        <v>160</v>
      </c>
      <c r="E5" s="65" t="e">
        <f>C5/C17</f>
        <v>#DIV/0!</v>
      </c>
      <c r="F5" s="26">
        <v>0</v>
      </c>
      <c r="G5" s="77">
        <f>G22*H5</f>
        <v>0</v>
      </c>
      <c r="H5" s="161"/>
      <c r="I5" s="117"/>
      <c r="J5" s="58"/>
      <c r="K5" s="57"/>
      <c r="L5" s="118"/>
      <c r="M5" s="176"/>
      <c r="N5" s="176"/>
      <c r="O5" s="176"/>
    </row>
    <row r="6" spans="1:15" x14ac:dyDescent="0.25">
      <c r="A6" s="96" t="s">
        <v>4</v>
      </c>
      <c r="B6" s="133" t="s">
        <v>5</v>
      </c>
      <c r="C6" s="157"/>
      <c r="D6" s="102">
        <v>5</v>
      </c>
      <c r="E6" s="65" t="e">
        <f>C6/C17</f>
        <v>#DIV/0!</v>
      </c>
      <c r="F6" s="26">
        <v>0.01</v>
      </c>
      <c r="G6" s="77">
        <f>G22*H6</f>
        <v>0</v>
      </c>
      <c r="H6" s="161"/>
      <c r="I6" s="117"/>
      <c r="J6" s="58"/>
      <c r="K6" s="57"/>
      <c r="L6" s="118"/>
      <c r="M6" s="177"/>
      <c r="N6" s="177"/>
      <c r="O6" s="177"/>
    </row>
    <row r="7" spans="1:15" x14ac:dyDescent="0.25">
      <c r="A7" s="96" t="s">
        <v>6</v>
      </c>
      <c r="B7" s="133" t="s">
        <v>7</v>
      </c>
      <c r="C7" s="157"/>
      <c r="D7" s="102">
        <v>95</v>
      </c>
      <c r="E7" s="65" t="e">
        <f>C7/C17</f>
        <v>#DIV/0!</v>
      </c>
      <c r="F7" s="26">
        <v>0</v>
      </c>
      <c r="G7" s="77">
        <f>G22*H7</f>
        <v>0</v>
      </c>
      <c r="H7" s="161"/>
      <c r="I7" s="117"/>
      <c r="J7" s="58"/>
      <c r="K7" s="57"/>
      <c r="L7" s="118"/>
      <c r="M7" s="177"/>
      <c r="N7" s="177"/>
      <c r="O7" s="177"/>
    </row>
    <row r="8" spans="1:15" x14ac:dyDescent="0.25">
      <c r="A8" s="96" t="s">
        <v>8</v>
      </c>
      <c r="B8" s="133" t="s">
        <v>9</v>
      </c>
      <c r="C8" s="157"/>
      <c r="D8" s="102">
        <v>110</v>
      </c>
      <c r="E8" s="65" t="e">
        <f>C8/C17</f>
        <v>#DIV/0!</v>
      </c>
      <c r="F8" s="26">
        <v>0</v>
      </c>
      <c r="G8" s="77">
        <f>G22*H8</f>
        <v>0</v>
      </c>
      <c r="H8" s="161"/>
      <c r="I8" s="117"/>
      <c r="J8" s="58"/>
      <c r="K8" s="57"/>
      <c r="L8" s="118"/>
      <c r="M8" s="177"/>
      <c r="N8" s="177"/>
      <c r="O8" s="177"/>
    </row>
    <row r="9" spans="1:15" x14ac:dyDescent="0.25">
      <c r="A9" s="96" t="s">
        <v>10</v>
      </c>
      <c r="B9" s="133" t="s">
        <v>11</v>
      </c>
      <c r="C9" s="157"/>
      <c r="D9" s="102">
        <v>140</v>
      </c>
      <c r="E9" s="65" t="e">
        <f>C9/C17</f>
        <v>#DIV/0!</v>
      </c>
      <c r="F9" s="26">
        <v>0</v>
      </c>
      <c r="G9" s="77">
        <f>G22*H9</f>
        <v>0</v>
      </c>
      <c r="H9" s="161"/>
      <c r="I9" s="117"/>
      <c r="J9" s="58"/>
      <c r="K9" s="57"/>
      <c r="L9" s="118"/>
      <c r="M9" s="177"/>
      <c r="N9" s="177"/>
      <c r="O9" s="177"/>
    </row>
    <row r="10" spans="1:15" x14ac:dyDescent="0.25">
      <c r="A10" s="96" t="s">
        <v>12</v>
      </c>
      <c r="B10" s="133" t="s">
        <v>13</v>
      </c>
      <c r="C10" s="157"/>
      <c r="D10" s="102">
        <v>240</v>
      </c>
      <c r="E10" s="65" t="e">
        <f>C10/C17</f>
        <v>#DIV/0!</v>
      </c>
      <c r="F10" s="26">
        <v>0.01</v>
      </c>
      <c r="G10" s="77">
        <f>G22*H10</f>
        <v>0</v>
      </c>
      <c r="H10" s="161"/>
      <c r="I10" s="117"/>
      <c r="J10" s="58"/>
      <c r="K10" s="57"/>
      <c r="L10" s="118"/>
      <c r="M10" s="177"/>
      <c r="N10" s="177"/>
      <c r="O10" s="177"/>
    </row>
    <row r="11" spans="1:15" x14ac:dyDescent="0.25">
      <c r="A11" s="96" t="s">
        <v>14</v>
      </c>
      <c r="B11" s="133" t="s">
        <v>15</v>
      </c>
      <c r="C11" s="157"/>
      <c r="D11" s="102">
        <v>55</v>
      </c>
      <c r="E11" s="65" t="e">
        <f>C11/C17</f>
        <v>#DIV/0!</v>
      </c>
      <c r="F11" s="26">
        <v>0.01</v>
      </c>
      <c r="G11" s="77">
        <f>G22*H11</f>
        <v>0</v>
      </c>
      <c r="H11" s="161"/>
      <c r="I11" s="117"/>
      <c r="J11" s="58"/>
      <c r="K11" s="57"/>
      <c r="L11" s="118"/>
      <c r="M11" s="177"/>
      <c r="N11" s="177"/>
      <c r="O11" s="177"/>
    </row>
    <row r="12" spans="1:15" ht="15.75" thickBot="1" x14ac:dyDescent="0.3">
      <c r="A12" s="96" t="s">
        <v>16</v>
      </c>
      <c r="B12" s="133" t="s">
        <v>17</v>
      </c>
      <c r="C12" s="157"/>
      <c r="D12" s="102">
        <v>30</v>
      </c>
      <c r="E12" s="65" t="e">
        <f>C12/C17</f>
        <v>#DIV/0!</v>
      </c>
      <c r="F12" s="26">
        <v>0</v>
      </c>
      <c r="G12" s="77">
        <f>G22*H12</f>
        <v>0</v>
      </c>
      <c r="H12" s="162"/>
      <c r="I12" s="119"/>
      <c r="J12" s="58"/>
      <c r="K12" s="57"/>
      <c r="L12" s="118"/>
      <c r="M12" s="177"/>
      <c r="N12" s="177"/>
      <c r="O12" s="177"/>
    </row>
    <row r="13" spans="1:15" ht="16.5" thickTop="1" thickBot="1" x14ac:dyDescent="0.3">
      <c r="A13" s="96" t="s">
        <v>60</v>
      </c>
      <c r="B13" s="133" t="s">
        <v>18</v>
      </c>
      <c r="C13" s="157">
        <f t="shared" ref="C13:C16" si="0">G13/F13</f>
        <v>0</v>
      </c>
      <c r="D13" s="102">
        <v>6</v>
      </c>
      <c r="E13" s="65" t="e">
        <f>C13/C17</f>
        <v>#DIV/0!</v>
      </c>
      <c r="F13" s="26">
        <v>0.1</v>
      </c>
      <c r="G13" s="77">
        <f>G22*H13</f>
        <v>0</v>
      </c>
      <c r="H13" s="163"/>
      <c r="I13" s="120"/>
      <c r="J13" s="59" t="str">
        <f t="shared" ref="J13:J20" si="1">IF(I13&lt;&gt;"",C13*I13,"n.b.")</f>
        <v>n.b.</v>
      </c>
      <c r="K13" s="42" t="str">
        <f t="shared" ref="K13:K20" si="2">IF(I13&lt;&gt;0,F13*J13,"n.b.")</f>
        <v>n.b.</v>
      </c>
      <c r="L13" s="121" t="str">
        <f t="shared" ref="L13:L20" si="3">IF(I13&lt;&gt;"", H13,"")</f>
        <v/>
      </c>
      <c r="M13" s="177"/>
      <c r="N13" s="177"/>
      <c r="O13" s="177"/>
    </row>
    <row r="14" spans="1:15" ht="16.5" thickTop="1" thickBot="1" x14ac:dyDescent="0.3">
      <c r="A14" s="96" t="s">
        <v>19</v>
      </c>
      <c r="B14" s="133" t="s">
        <v>20</v>
      </c>
      <c r="C14" s="157">
        <f t="shared" si="0"/>
        <v>0</v>
      </c>
      <c r="D14" s="102">
        <v>5</v>
      </c>
      <c r="E14" s="65" t="e">
        <f>C14/C17</f>
        <v>#DIV/0!</v>
      </c>
      <c r="F14" s="26">
        <v>0.01</v>
      </c>
      <c r="G14" s="77">
        <f>G22*H14</f>
        <v>0</v>
      </c>
      <c r="H14" s="163"/>
      <c r="I14" s="120"/>
      <c r="J14" s="59" t="str">
        <f t="shared" si="1"/>
        <v>n.b.</v>
      </c>
      <c r="K14" s="42" t="str">
        <f t="shared" si="2"/>
        <v>n.b.</v>
      </c>
      <c r="L14" s="121" t="str">
        <f t="shared" si="3"/>
        <v/>
      </c>
      <c r="M14" s="177"/>
      <c r="N14" s="177"/>
      <c r="O14" s="177"/>
    </row>
    <row r="15" spans="1:15" ht="16.5" thickTop="1" thickBot="1" x14ac:dyDescent="0.3">
      <c r="A15" s="96" t="s">
        <v>21</v>
      </c>
      <c r="B15" s="133" t="s">
        <v>22</v>
      </c>
      <c r="C15" s="157">
        <f t="shared" si="0"/>
        <v>0</v>
      </c>
      <c r="D15" s="102">
        <v>3</v>
      </c>
      <c r="E15" s="65" t="e">
        <f>C15/C17</f>
        <v>#DIV/0!</v>
      </c>
      <c r="F15" s="26">
        <v>1</v>
      </c>
      <c r="G15" s="77">
        <f>G22*H15</f>
        <v>0</v>
      </c>
      <c r="H15" s="164"/>
      <c r="I15" s="120"/>
      <c r="J15" s="59" t="str">
        <f t="shared" si="1"/>
        <v>n.b.</v>
      </c>
      <c r="K15" s="42" t="str">
        <f t="shared" si="2"/>
        <v>n.b.</v>
      </c>
      <c r="L15" s="121" t="str">
        <f t="shared" si="3"/>
        <v/>
      </c>
      <c r="M15" s="177"/>
      <c r="N15" s="177"/>
      <c r="O15" s="177"/>
    </row>
    <row r="16" spans="1:15" ht="16.5" thickTop="1" thickBot="1" x14ac:dyDescent="0.3">
      <c r="A16" s="96" t="s">
        <v>23</v>
      </c>
      <c r="B16" s="133" t="s">
        <v>24</v>
      </c>
      <c r="C16" s="157">
        <f t="shared" si="0"/>
        <v>0</v>
      </c>
      <c r="D16" s="102">
        <v>3</v>
      </c>
      <c r="E16" s="65" t="e">
        <f>C16/C17</f>
        <v>#DIV/0!</v>
      </c>
      <c r="F16" s="26">
        <v>0.1</v>
      </c>
      <c r="G16" s="77">
        <f>G22*H16</f>
        <v>0</v>
      </c>
      <c r="H16" s="163"/>
      <c r="I16" s="120"/>
      <c r="J16" s="59" t="str">
        <f t="shared" si="1"/>
        <v>n.b.</v>
      </c>
      <c r="K16" s="42" t="str">
        <f t="shared" si="2"/>
        <v>n.b.</v>
      </c>
      <c r="L16" s="121" t="str">
        <f t="shared" si="3"/>
        <v/>
      </c>
      <c r="M16" s="177"/>
      <c r="N16" s="177"/>
      <c r="O16" s="177"/>
    </row>
    <row r="17" spans="1:15" ht="16.5" thickTop="1" thickBot="1" x14ac:dyDescent="0.3">
      <c r="A17" s="134" t="s">
        <v>25</v>
      </c>
      <c r="B17" s="135" t="s">
        <v>26</v>
      </c>
      <c r="C17" s="158">
        <v>0</v>
      </c>
      <c r="D17" s="106">
        <v>1</v>
      </c>
      <c r="E17" s="66" t="e">
        <f>C17/C17</f>
        <v>#DIV/0!</v>
      </c>
      <c r="F17" s="27">
        <v>1</v>
      </c>
      <c r="G17" s="77">
        <f>G22*H17</f>
        <v>0</v>
      </c>
      <c r="H17" s="163"/>
      <c r="I17" s="120"/>
      <c r="J17" s="59" t="str">
        <f t="shared" si="1"/>
        <v>n.b.</v>
      </c>
      <c r="K17" s="43" t="str">
        <f t="shared" si="2"/>
        <v>n.b.</v>
      </c>
      <c r="L17" s="121" t="str">
        <f t="shared" si="3"/>
        <v/>
      </c>
      <c r="M17" s="177"/>
      <c r="N17" s="177"/>
      <c r="O17" s="177"/>
    </row>
    <row r="18" spans="1:15" ht="16.5" thickTop="1" thickBot="1" x14ac:dyDescent="0.3">
      <c r="A18" s="96" t="s">
        <v>27</v>
      </c>
      <c r="B18" s="133" t="s">
        <v>28</v>
      </c>
      <c r="C18" s="157">
        <f t="shared" ref="C18:C20" si="4">G18/F18</f>
        <v>0</v>
      </c>
      <c r="D18" s="102">
        <v>3</v>
      </c>
      <c r="E18" s="65" t="e">
        <f>C18/C17</f>
        <v>#DIV/0!</v>
      </c>
      <c r="F18" s="26">
        <v>0.01</v>
      </c>
      <c r="G18" s="77">
        <f>G22*H18</f>
        <v>0</v>
      </c>
      <c r="H18" s="163"/>
      <c r="I18" s="120"/>
      <c r="J18" s="59" t="str">
        <f t="shared" si="1"/>
        <v>n.b.</v>
      </c>
      <c r="K18" s="42" t="str">
        <f t="shared" si="2"/>
        <v>n.b.</v>
      </c>
      <c r="L18" s="121" t="str">
        <f t="shared" si="3"/>
        <v/>
      </c>
      <c r="M18" s="177"/>
      <c r="N18" s="177"/>
      <c r="O18" s="177"/>
    </row>
    <row r="19" spans="1:15" ht="16.5" thickTop="1" thickBot="1" x14ac:dyDescent="0.3">
      <c r="A19" s="96" t="s">
        <v>29</v>
      </c>
      <c r="B19" s="133" t="s">
        <v>30</v>
      </c>
      <c r="C19" s="157">
        <f t="shared" si="4"/>
        <v>0</v>
      </c>
      <c r="D19" s="102">
        <v>3</v>
      </c>
      <c r="E19" s="65" t="e">
        <f>C19/C17</f>
        <v>#DIV/0!</v>
      </c>
      <c r="F19" s="26">
        <v>0.1</v>
      </c>
      <c r="G19" s="77">
        <f>G22*H19</f>
        <v>0</v>
      </c>
      <c r="H19" s="165"/>
      <c r="I19" s="120"/>
      <c r="J19" s="59" t="str">
        <f t="shared" si="1"/>
        <v>n.b.</v>
      </c>
      <c r="K19" s="42" t="str">
        <f t="shared" si="2"/>
        <v>n.b.</v>
      </c>
      <c r="L19" s="121" t="str">
        <f t="shared" si="3"/>
        <v/>
      </c>
      <c r="M19" s="177"/>
      <c r="N19" s="177"/>
      <c r="O19" s="177"/>
    </row>
    <row r="20" spans="1:15" ht="16.5" thickTop="1" thickBot="1" x14ac:dyDescent="0.3">
      <c r="A20" s="97" t="s">
        <v>59</v>
      </c>
      <c r="B20" s="136" t="s">
        <v>31</v>
      </c>
      <c r="C20" s="159">
        <f t="shared" si="4"/>
        <v>0</v>
      </c>
      <c r="D20" s="109">
        <v>1.5</v>
      </c>
      <c r="E20" s="110" t="e">
        <f>C20/C17</f>
        <v>#DIV/0!</v>
      </c>
      <c r="F20" s="111">
        <v>1</v>
      </c>
      <c r="G20" s="142">
        <f>G22*H20</f>
        <v>0</v>
      </c>
      <c r="H20" s="166"/>
      <c r="I20" s="122"/>
      <c r="J20" s="123" t="str">
        <f t="shared" si="1"/>
        <v>n.b.</v>
      </c>
      <c r="K20" s="124" t="str">
        <f t="shared" si="2"/>
        <v>n.b.</v>
      </c>
      <c r="L20" s="125" t="str">
        <f t="shared" si="3"/>
        <v/>
      </c>
      <c r="M20" s="178"/>
      <c r="N20" s="178"/>
      <c r="O20" s="178"/>
    </row>
    <row r="21" spans="1:15" ht="15.75" thickBot="1" x14ac:dyDescent="0.3">
      <c r="A21" s="131"/>
      <c r="B21" s="131"/>
      <c r="C21" s="83"/>
      <c r="D21" s="17"/>
      <c r="E21" s="23"/>
      <c r="F21" s="17"/>
      <c r="G21" s="141"/>
      <c r="H21" s="18"/>
      <c r="I21" s="35"/>
      <c r="J21" s="2"/>
      <c r="K21" s="18"/>
      <c r="L21" s="114"/>
      <c r="M21" s="84" t="str">
        <f>IF(M22=1.3,"KiSpi",IF(M22=2.6,"Wohngebiet",IF(M22&lt;&gt;2.6,"angepasstes Nutzungsszenario","")))</f>
        <v>KiSpi</v>
      </c>
      <c r="N21" s="167" t="s">
        <v>70</v>
      </c>
      <c r="O21" s="167" t="s">
        <v>71</v>
      </c>
    </row>
    <row r="22" spans="1:15" ht="19.5" thickTop="1" thickBot="1" x14ac:dyDescent="0.4">
      <c r="A22" s="4" t="s">
        <v>61</v>
      </c>
      <c r="B22" s="4"/>
      <c r="C22" s="86">
        <f>SUM(C5:C20)</f>
        <v>0</v>
      </c>
      <c r="D22" s="61"/>
      <c r="E22" s="62"/>
      <c r="F22" s="67"/>
      <c r="G22" s="89"/>
      <c r="H22" s="68">
        <f>SUM(H5:H20)</f>
        <v>0</v>
      </c>
      <c r="I22" s="63"/>
      <c r="J22" s="64"/>
      <c r="K22" s="64">
        <f>SUM(K5:K20)</f>
        <v>0</v>
      </c>
      <c r="L22" s="73">
        <f>SUM(L13:L20)</f>
        <v>0</v>
      </c>
      <c r="M22" s="34">
        <v>1.3</v>
      </c>
      <c r="N22" s="85">
        <v>1</v>
      </c>
      <c r="O22" s="85">
        <f>M22*N22</f>
        <v>1.3</v>
      </c>
    </row>
    <row r="23" spans="1:15" ht="15.75" thickTop="1" x14ac:dyDescent="0.25">
      <c r="A23" s="5"/>
      <c r="B23" s="5"/>
      <c r="C23" s="6"/>
      <c r="D23" s="6"/>
      <c r="E23" s="24"/>
      <c r="F23" s="6"/>
      <c r="G23" s="11"/>
      <c r="H23" s="7"/>
      <c r="I23" s="36"/>
      <c r="J23" s="8"/>
      <c r="K23" s="8"/>
      <c r="L23" s="9"/>
      <c r="M23" s="10"/>
    </row>
    <row r="24" spans="1:15" s="204" customFormat="1" x14ac:dyDescent="0.25">
      <c r="A24" s="196"/>
      <c r="B24" s="197"/>
      <c r="C24" s="198"/>
      <c r="D24" s="199"/>
      <c r="E24" s="200"/>
      <c r="F24" s="201"/>
      <c r="G24" s="201"/>
      <c r="H24" s="201"/>
      <c r="I24" s="201"/>
      <c r="J24" s="201"/>
      <c r="K24" s="201"/>
      <c r="L24" s="201"/>
      <c r="M24" s="202"/>
      <c r="N24" s="203"/>
      <c r="O24" s="203"/>
    </row>
    <row r="25" spans="1:15" s="204" customFormat="1" x14ac:dyDescent="0.25">
      <c r="A25" s="205"/>
      <c r="B25" s="206"/>
      <c r="C25" s="198"/>
      <c r="D25" s="199"/>
      <c r="E25" s="200"/>
      <c r="F25" s="201"/>
      <c r="G25" s="201"/>
      <c r="H25" s="201"/>
      <c r="I25" s="201"/>
      <c r="J25" s="201"/>
      <c r="K25" s="201"/>
      <c r="L25" s="201"/>
      <c r="M25" s="202"/>
      <c r="N25" s="203"/>
      <c r="O25" s="203"/>
    </row>
    <row r="26" spans="1:15" ht="15.75" thickBot="1" x14ac:dyDescent="0.3">
      <c r="A26" s="5"/>
      <c r="B26" s="5"/>
      <c r="C26" s="6"/>
      <c r="D26" s="16"/>
      <c r="E26" s="25"/>
      <c r="F26" s="16"/>
      <c r="G26" s="11"/>
      <c r="H26" s="12"/>
      <c r="I26" s="37"/>
      <c r="J26" s="13"/>
      <c r="K26" s="56"/>
      <c r="L26" s="9"/>
      <c r="M26" s="55"/>
    </row>
    <row r="27" spans="1:15" ht="16.5" thickTop="1" thickBot="1" x14ac:dyDescent="0.3">
      <c r="A27" s="53" t="s">
        <v>33</v>
      </c>
      <c r="B27" s="14">
        <f>COUNT(K13:K20)</f>
        <v>0</v>
      </c>
      <c r="C27" s="71" t="str">
        <f>"Anzahl RV ("&amp;B27&amp;")"</f>
        <v>Anzahl RV (0)</v>
      </c>
      <c r="D27" s="15"/>
      <c r="E27" s="15"/>
      <c r="F27" s="15"/>
      <c r="G27" s="15">
        <f>SUM(G13:G20)</f>
        <v>0</v>
      </c>
      <c r="H27" s="74">
        <f>L22</f>
        <v>0</v>
      </c>
      <c r="I27" s="38"/>
      <c r="J27" s="54"/>
      <c r="K27" s="70">
        <f>SUM(K13:K20)</f>
        <v>0</v>
      </c>
      <c r="L27" s="72"/>
      <c r="M27" s="75">
        <f>(M22*H27)</f>
        <v>0</v>
      </c>
    </row>
    <row r="28" spans="1:15" ht="16.5" thickTop="1" thickBot="1" x14ac:dyDescent="0.3"/>
    <row r="29" spans="1:15" ht="19.5" thickBot="1" x14ac:dyDescent="0.35">
      <c r="A29" s="90" t="s">
        <v>72</v>
      </c>
      <c r="B29" s="91"/>
      <c r="C29" s="91"/>
      <c r="D29" s="91"/>
      <c r="E29" s="91"/>
      <c r="F29" s="92"/>
    </row>
    <row r="30" spans="1:15" ht="16.5" thickTop="1" thickBot="1" x14ac:dyDescent="0.3">
      <c r="A30" s="93"/>
      <c r="B30" s="171" t="s">
        <v>87</v>
      </c>
      <c r="C30" s="171"/>
      <c r="D30" s="171"/>
      <c r="E30" s="171"/>
      <c r="F30" s="172"/>
    </row>
    <row r="31" spans="1:15" ht="15.75" thickTop="1" x14ac:dyDescent="0.25">
      <c r="A31" s="94" t="s">
        <v>75</v>
      </c>
      <c r="B31" s="171" t="s">
        <v>77</v>
      </c>
      <c r="C31" s="171"/>
      <c r="D31" s="171"/>
      <c r="E31" s="171"/>
      <c r="F31" s="172"/>
    </row>
    <row r="32" spans="1:15" x14ac:dyDescent="0.25">
      <c r="A32" s="96" t="s">
        <v>73</v>
      </c>
      <c r="B32" s="171" t="s">
        <v>74</v>
      </c>
      <c r="C32" s="171"/>
      <c r="D32" s="171"/>
      <c r="E32" s="171"/>
      <c r="F32" s="172"/>
    </row>
    <row r="33" spans="1:6" x14ac:dyDescent="0.25">
      <c r="A33" s="96" t="s">
        <v>79</v>
      </c>
      <c r="B33" s="171" t="s">
        <v>80</v>
      </c>
      <c r="C33" s="171"/>
      <c r="D33" s="171"/>
      <c r="E33" s="171"/>
      <c r="F33" s="172"/>
    </row>
    <row r="34" spans="1:6" x14ac:dyDescent="0.25">
      <c r="A34" s="96" t="s">
        <v>81</v>
      </c>
      <c r="B34" s="171" t="s">
        <v>82</v>
      </c>
      <c r="C34" s="171"/>
      <c r="D34" s="171"/>
      <c r="E34" s="171"/>
      <c r="F34" s="172"/>
    </row>
    <row r="35" spans="1:6" x14ac:dyDescent="0.25">
      <c r="A35" s="96" t="s">
        <v>83</v>
      </c>
      <c r="B35" s="171" t="s">
        <v>84</v>
      </c>
      <c r="C35" s="171"/>
      <c r="D35" s="171"/>
      <c r="E35" s="171"/>
      <c r="F35" s="172"/>
    </row>
    <row r="36" spans="1:6" ht="15.75" thickBot="1" x14ac:dyDescent="0.3">
      <c r="A36" s="97" t="s">
        <v>85</v>
      </c>
      <c r="B36" s="173" t="s">
        <v>86</v>
      </c>
      <c r="C36" s="173"/>
      <c r="D36" s="173"/>
      <c r="E36" s="173"/>
      <c r="F36" s="174"/>
    </row>
  </sheetData>
  <sheetProtection algorithmName="SHA-512" hashValue="ktyW+AVmxW8yEE1co4HvwC7EedZEqbxIF7NIeoyiC3KQFSnlm8Y4xWa/6VjhQXOLXQjY5Tf+FP0UzNwhWIJlJQ==" saltValue="5wxb0YHKhNKut78Sxvbm9g==" spinCount="100000" sheet="1" objects="1" scenarios="1"/>
  <mergeCells count="17">
    <mergeCell ref="B35:F35"/>
    <mergeCell ref="B36:F36"/>
    <mergeCell ref="M5:M20"/>
    <mergeCell ref="A1:M1"/>
    <mergeCell ref="B30:F30"/>
    <mergeCell ref="B31:F31"/>
    <mergeCell ref="B32:F32"/>
    <mergeCell ref="B33:F33"/>
    <mergeCell ref="B34:F34"/>
    <mergeCell ref="A2:B2"/>
    <mergeCell ref="D2:H2"/>
    <mergeCell ref="I2:L2"/>
    <mergeCell ref="N2:O2"/>
    <mergeCell ref="E24:M24"/>
    <mergeCell ref="E25:M25"/>
    <mergeCell ref="N5:N20"/>
    <mergeCell ref="O5:O20"/>
  </mergeCells>
  <conditionalFormatting sqref="E21:F21">
    <cfRule type="cellIs" dxfId="30" priority="30" operator="greaterThan">
      <formula>#REF!</formula>
    </cfRule>
    <cfRule type="cellIs" dxfId="29" priority="31" operator="greaterThan">
      <formula>#REF!</formula>
    </cfRule>
  </conditionalFormatting>
  <conditionalFormatting sqref="G23">
    <cfRule type="cellIs" dxfId="28" priority="29" operator="greaterThan">
      <formula>$M$22</formula>
    </cfRule>
  </conditionalFormatting>
  <conditionalFormatting sqref="G26">
    <cfRule type="cellIs" dxfId="27" priority="25" operator="greaterThan">
      <formula>$M$22</formula>
    </cfRule>
  </conditionalFormatting>
  <conditionalFormatting sqref="H5:H23">
    <cfRule type="cellIs" dxfId="26" priority="27" operator="greaterThanOrEqual">
      <formula>0.9</formula>
    </cfRule>
  </conditionalFormatting>
  <conditionalFormatting sqref="H26:H27">
    <cfRule type="cellIs" dxfId="25" priority="24" operator="greaterThanOrEqual">
      <formula>0.9</formula>
    </cfRule>
  </conditionalFormatting>
  <conditionalFormatting sqref="H27">
    <cfRule type="cellIs" dxfId="24" priority="23" operator="lessThan">
      <formula>0.9</formula>
    </cfRule>
  </conditionalFormatting>
  <conditionalFormatting sqref="K27">
    <cfRule type="cellIs" dxfId="23" priority="28" operator="greaterThan">
      <formula>$M$27</formula>
    </cfRule>
  </conditionalFormatting>
  <conditionalFormatting sqref="M27">
    <cfRule type="cellIs" dxfId="22" priority="26" operator="greaterThan">
      <formula>$M$27</formula>
    </cfRule>
  </conditionalFormatting>
  <conditionalFormatting sqref="H4">
    <cfRule type="cellIs" dxfId="21" priority="22" operator="greaterThanOrEqual">
      <formula>0.9</formula>
    </cfRule>
  </conditionalFormatting>
  <conditionalFormatting sqref="E5">
    <cfRule type="cellIs" dxfId="20" priority="21" operator="greaterThan">
      <formula>$D$5</formula>
    </cfRule>
  </conditionalFormatting>
  <conditionalFormatting sqref="E6">
    <cfRule type="cellIs" dxfId="19" priority="6" operator="greaterThan">
      <formula>$D$6</formula>
    </cfRule>
  </conditionalFormatting>
  <conditionalFormatting sqref="E7">
    <cfRule type="cellIs" dxfId="18" priority="20" operator="greaterThan">
      <formula>$D$7</formula>
    </cfRule>
  </conditionalFormatting>
  <conditionalFormatting sqref="E8">
    <cfRule type="cellIs" dxfId="17" priority="19" operator="greaterThan">
      <formula>$D$8</formula>
    </cfRule>
  </conditionalFormatting>
  <conditionalFormatting sqref="E9">
    <cfRule type="cellIs" dxfId="16" priority="18" operator="greaterThan">
      <formula>$D$9</formula>
    </cfRule>
  </conditionalFormatting>
  <conditionalFormatting sqref="E10">
    <cfRule type="cellIs" dxfId="15" priority="8" operator="greaterThan">
      <formula>$D$10</formula>
    </cfRule>
  </conditionalFormatting>
  <conditionalFormatting sqref="E11">
    <cfRule type="cellIs" dxfId="14" priority="17" operator="greaterThan">
      <formula>$D$11</formula>
    </cfRule>
  </conditionalFormatting>
  <conditionalFormatting sqref="E12">
    <cfRule type="cellIs" dxfId="13" priority="16" operator="greaterThan">
      <formula>$D$12</formula>
    </cfRule>
  </conditionalFormatting>
  <conditionalFormatting sqref="E13">
    <cfRule type="cellIs" dxfId="12" priority="15" operator="greaterThan">
      <formula>$D$13</formula>
    </cfRule>
  </conditionalFormatting>
  <conditionalFormatting sqref="E14">
    <cfRule type="cellIs" dxfId="11" priority="14" operator="greaterThan">
      <formula>$D$14</formula>
    </cfRule>
  </conditionalFormatting>
  <conditionalFormatting sqref="E15">
    <cfRule type="cellIs" dxfId="10" priority="13" operator="greaterThan">
      <formula>$D$15</formula>
    </cfRule>
  </conditionalFormatting>
  <conditionalFormatting sqref="E16">
    <cfRule type="cellIs" dxfId="9" priority="12" operator="greaterThan">
      <formula>$D$16</formula>
    </cfRule>
  </conditionalFormatting>
  <conditionalFormatting sqref="E17">
    <cfRule type="cellIs" dxfId="8" priority="7" operator="greaterThan">
      <formula>$D$17</formula>
    </cfRule>
  </conditionalFormatting>
  <conditionalFormatting sqref="E18">
    <cfRule type="cellIs" dxfId="7" priority="11" operator="greaterThan">
      <formula>$D$18</formula>
    </cfRule>
  </conditionalFormatting>
  <conditionalFormatting sqref="E19">
    <cfRule type="cellIs" dxfId="6" priority="10" operator="greaterThan">
      <formula>$D$19</formula>
    </cfRule>
  </conditionalFormatting>
  <conditionalFormatting sqref="E20">
    <cfRule type="cellIs" dxfId="5" priority="9" operator="greaterThan">
      <formula>$D$20</formula>
    </cfRule>
  </conditionalFormatting>
  <conditionalFormatting sqref="G22">
    <cfRule type="cellIs" dxfId="4" priority="5" operator="greaterThan">
      <formula>$M$22</formula>
    </cfRule>
  </conditionalFormatting>
  <conditionalFormatting sqref="E24">
    <cfRule type="containsText" dxfId="3" priority="3" operator="containsText" text="überschritten">
      <formula>NOT(ISERROR(SEARCH("überschritten",E24)))</formula>
    </cfRule>
    <cfRule type="containsText" dxfId="2" priority="4" operator="containsText" text="unterschritten">
      <formula>NOT(ISERROR(SEARCH("unterschritten",E24)))</formula>
    </cfRule>
  </conditionalFormatting>
  <conditionalFormatting sqref="E25">
    <cfRule type="containsText" dxfId="1" priority="1" operator="containsText" text="überschritten">
      <formula>NOT(ISERROR(SEARCH("überschritten",E25)))</formula>
    </cfRule>
    <cfRule type="containsText" dxfId="0" priority="2" operator="containsText" text="unterschritten">
      <formula>NOT(ISERROR(SEARCH("unterschritten",E25)))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1Prüfung PAK16-TEQ(rv-Gehalte)</vt:lpstr>
      <vt:lpstr>2Prüfung PAK16-TEQ(rv-Anteile%)</vt:lpstr>
      <vt:lpstr>3gebietstypische Betrachtung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Machtolf</dc:creator>
  <cp:lastModifiedBy>Roth, Dr., Philipp</cp:lastModifiedBy>
  <cp:lastPrinted>2024-03-01T14:00:18Z</cp:lastPrinted>
  <dcterms:created xsi:type="dcterms:W3CDTF">2023-09-12T15:42:57Z</dcterms:created>
  <dcterms:modified xsi:type="dcterms:W3CDTF">2024-09-17T11:47:40Z</dcterms:modified>
</cp:coreProperties>
</file>